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" windowWidth="15135" windowHeight="8130" activeTab="1"/>
  </bookViews>
  <sheets>
    <sheet name="List2" sheetId="2" r:id="rId1"/>
    <sheet name="PRIHODI I RASHODI" sheetId="1" r:id="rId2"/>
  </sheets>
  <definedNames>
    <definedName name="OSNOVNE_ŠKOLE__ANTUN_NEMČIĆ_GOSTOVINSKI___ZA_2012._GODINU">'PRIHODI I RASHODI'!$A$3:$F$3</definedName>
    <definedName name="_xlnm.Print_Area" localSheetId="1">'PRIHODI I RASHODI'!$A$1:$H$475</definedName>
    <definedName name="PRORAČUNSKI_KORISNICI">List2!$A$2:$A$11</definedName>
  </definedNames>
  <calcPr calcId="125725"/>
</workbook>
</file>

<file path=xl/calcChain.xml><?xml version="1.0" encoding="utf-8"?>
<calcChain xmlns="http://schemas.openxmlformats.org/spreadsheetml/2006/main">
  <c r="E271" i="1"/>
  <c r="E270"/>
  <c r="E269"/>
  <c r="E268"/>
  <c r="E267"/>
  <c r="E233"/>
  <c r="E426"/>
  <c r="E425"/>
  <c r="E424"/>
  <c r="E423"/>
  <c r="E422"/>
  <c r="E421"/>
  <c r="D427"/>
  <c r="E446"/>
  <c r="E447" s="1"/>
  <c r="E439"/>
  <c r="E438"/>
  <c r="E437"/>
  <c r="E436"/>
  <c r="E435"/>
  <c r="E434"/>
  <c r="E433"/>
  <c r="E413"/>
  <c r="E412"/>
  <c r="D346"/>
  <c r="F344"/>
  <c r="F343"/>
  <c r="F342"/>
  <c r="E309"/>
  <c r="E308"/>
  <c r="E307"/>
  <c r="E306"/>
  <c r="E305"/>
  <c r="E304"/>
  <c r="E303"/>
  <c r="E302"/>
  <c r="E301"/>
  <c r="D310"/>
  <c r="E170"/>
  <c r="E171" s="1"/>
  <c r="E158"/>
  <c r="E399"/>
  <c r="E398"/>
  <c r="E397"/>
  <c r="E396"/>
  <c r="E395"/>
  <c r="D390"/>
  <c r="E389"/>
  <c r="E388"/>
  <c r="E387"/>
  <c r="E386"/>
  <c r="E385"/>
  <c r="E384"/>
  <c r="E383"/>
  <c r="E382"/>
  <c r="E381"/>
  <c r="E380"/>
  <c r="E379"/>
  <c r="E378"/>
  <c r="E377"/>
  <c r="E376"/>
  <c r="E334"/>
  <c r="E333"/>
  <c r="E332"/>
  <c r="E331"/>
  <c r="E330"/>
  <c r="E329"/>
  <c r="E328"/>
  <c r="E327"/>
  <c r="E326"/>
  <c r="E325"/>
  <c r="E324"/>
  <c r="E323"/>
  <c r="E322"/>
  <c r="E321"/>
  <c r="E320"/>
  <c r="E319"/>
  <c r="E294"/>
  <c r="E293"/>
  <c r="E292"/>
  <c r="E291"/>
  <c r="E290"/>
  <c r="E289"/>
  <c r="E288"/>
  <c r="E287"/>
  <c r="E286"/>
  <c r="E285"/>
  <c r="E284"/>
  <c r="E283"/>
  <c r="E282"/>
  <c r="E281"/>
  <c r="F266"/>
  <c r="F272" s="1"/>
  <c r="E260"/>
  <c r="E259"/>
  <c r="E258"/>
  <c r="E257"/>
  <c r="E256"/>
  <c r="E255"/>
  <c r="E254"/>
  <c r="E253"/>
  <c r="E252"/>
  <c r="E240"/>
  <c r="E226"/>
  <c r="E225"/>
  <c r="E232"/>
  <c r="E231"/>
  <c r="E230"/>
  <c r="E229"/>
  <c r="E228"/>
  <c r="E227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F197"/>
  <c r="E197" s="1"/>
  <c r="F196"/>
  <c r="E196" s="1"/>
  <c r="E189"/>
  <c r="E188"/>
  <c r="E187"/>
  <c r="E186"/>
  <c r="E185"/>
  <c r="E184"/>
  <c r="E183"/>
  <c r="E182"/>
  <c r="E181"/>
  <c r="E180"/>
  <c r="E128"/>
  <c r="E130" s="1"/>
  <c r="D457"/>
  <c r="F457" s="1"/>
  <c r="D56"/>
  <c r="E120"/>
  <c r="E119"/>
  <c r="E103"/>
  <c r="D86"/>
  <c r="E121"/>
  <c r="E118"/>
  <c r="E117"/>
  <c r="E116"/>
  <c r="E115"/>
  <c r="E114"/>
  <c r="E112"/>
  <c r="E111"/>
  <c r="E110"/>
  <c r="E109"/>
  <c r="E108"/>
  <c r="E107"/>
  <c r="E106"/>
  <c r="E105"/>
  <c r="E104"/>
  <c r="E102"/>
  <c r="E101"/>
  <c r="E100"/>
  <c r="E99"/>
  <c r="E98"/>
  <c r="D458"/>
  <c r="F468"/>
  <c r="F466"/>
  <c r="E456"/>
  <c r="E455"/>
  <c r="D455"/>
  <c r="F414"/>
  <c r="F14" s="1"/>
  <c r="F345"/>
  <c r="E346"/>
  <c r="E86"/>
  <c r="F85"/>
  <c r="F84"/>
  <c r="F80"/>
  <c r="F82"/>
  <c r="F81"/>
  <c r="E74"/>
  <c r="F73"/>
  <c r="F71"/>
  <c r="F66"/>
  <c r="F447"/>
  <c r="D447"/>
  <c r="F440"/>
  <c r="F18" s="1"/>
  <c r="E18" s="1"/>
  <c r="D440"/>
  <c r="F390"/>
  <c r="F295"/>
  <c r="F335"/>
  <c r="F47"/>
  <c r="E47"/>
  <c r="F164"/>
  <c r="D272"/>
  <c r="F56"/>
  <c r="E56"/>
  <c r="D335"/>
  <c r="E266" l="1"/>
  <c r="E272" s="1"/>
  <c r="E427"/>
  <c r="E414"/>
  <c r="E14" s="1"/>
  <c r="E458"/>
  <c r="F458" s="1"/>
  <c r="E440"/>
  <c r="E295"/>
  <c r="E310"/>
  <c r="F427"/>
  <c r="E261"/>
  <c r="D454"/>
  <c r="F455"/>
  <c r="D400"/>
  <c r="E390"/>
  <c r="E335"/>
  <c r="E8"/>
  <c r="D456"/>
  <c r="F456" s="1"/>
  <c r="F346"/>
  <c r="F86"/>
  <c r="F74"/>
  <c r="F8" s="1"/>
  <c r="E464"/>
  <c r="F465" l="1"/>
  <c r="E465"/>
  <c r="D295"/>
  <c r="D462"/>
  <c r="XFD378"/>
  <c r="D122"/>
  <c r="F463"/>
  <c r="E463"/>
  <c r="D463"/>
  <c r="F462"/>
  <c r="E462"/>
  <c r="E364"/>
  <c r="D364"/>
  <c r="F363"/>
  <c r="F364" s="1"/>
  <c r="F198"/>
  <c r="E198"/>
  <c r="D198"/>
  <c r="F171"/>
  <c r="D171"/>
  <c r="F147"/>
  <c r="E147"/>
  <c r="D147"/>
  <c r="F141"/>
  <c r="E141"/>
  <c r="D140"/>
  <c r="D141" s="1"/>
  <c r="D10" l="1"/>
  <c r="D130"/>
  <c r="D129" s="1"/>
  <c r="D414" l="1"/>
  <c r="D14" s="1"/>
  <c r="F358"/>
  <c r="E358"/>
  <c r="D358"/>
  <c r="F261" l="1"/>
  <c r="D261"/>
  <c r="D233"/>
  <c r="F233"/>
  <c r="F239" s="1"/>
  <c r="E190"/>
  <c r="D190"/>
  <c r="D162"/>
  <c r="E162" s="1"/>
  <c r="D161"/>
  <c r="E161" s="1"/>
  <c r="D160"/>
  <c r="E160" s="1"/>
  <c r="D159"/>
  <c r="E159" s="1"/>
  <c r="D74"/>
  <c r="E164" l="1"/>
  <c r="E461"/>
  <c r="F241"/>
  <c r="E239"/>
  <c r="E241" s="1"/>
  <c r="F461"/>
  <c r="D461"/>
  <c r="D473" s="1"/>
  <c r="D164"/>
  <c r="D12" s="1"/>
  <c r="F190"/>
  <c r="F12" s="1"/>
  <c r="E12" l="1"/>
  <c r="D241"/>
  <c r="D47"/>
  <c r="D8" s="1"/>
  <c r="D16" s="1"/>
  <c r="D21" s="1"/>
  <c r="F122"/>
  <c r="E113"/>
  <c r="E122" s="1"/>
  <c r="E400"/>
  <c r="F400"/>
  <c r="E454"/>
  <c r="F130" l="1"/>
  <c r="F129" s="1"/>
  <c r="F10"/>
  <c r="F454"/>
  <c r="E471"/>
  <c r="F471" s="1"/>
  <c r="E469"/>
  <c r="E10" l="1"/>
  <c r="E16" s="1"/>
  <c r="E21" s="1"/>
  <c r="F16"/>
  <c r="F21" s="1"/>
  <c r="F469"/>
  <c r="F310"/>
  <c r="E472"/>
  <c r="E473" s="1"/>
  <c r="F472" l="1"/>
  <c r="F473" s="1"/>
</calcChain>
</file>

<file path=xl/sharedStrings.xml><?xml version="1.0" encoding="utf-8"?>
<sst xmlns="http://schemas.openxmlformats.org/spreadsheetml/2006/main" count="751" uniqueCount="296">
  <si>
    <t>OBRAZLOŽENJE IZMJENE  PLANA</t>
  </si>
  <si>
    <t>OSNOVNE ŠKOLE ANTUN NEMČIĆ GOSTOVINSKI</t>
  </si>
  <si>
    <t>OSNOVNE ŠKOLE BRAĆA RADIĆ</t>
  </si>
  <si>
    <t>OSNOVNE ŠKOLE ĐURO ESTER</t>
  </si>
  <si>
    <t>UMJETNIČKE ŠKOLE FORTUNAT PINTARIĆ</t>
  </si>
  <si>
    <t>COOR PODRAVSKO SUNCE</t>
  </si>
  <si>
    <t>MUZEJA GRADA KOPRIVNICE</t>
  </si>
  <si>
    <t>KNJIŽNICE I ČITAONICE FRAN GALOVIĆ</t>
  </si>
  <si>
    <t>PUČKOG OTVORENOG UČILIŠTA</t>
  </si>
  <si>
    <t>JAVNE VATROGASNE POSTROJBE GRADA KOPRIVNICE</t>
  </si>
  <si>
    <t>DJEČJEG VRTIĆA KOPRIVNICE</t>
  </si>
  <si>
    <t>Naziv konta</t>
  </si>
  <si>
    <t>SMANJENJE/ POVEĆANJE</t>
  </si>
  <si>
    <t>IZVOR PRIHODA - POZICIJA</t>
  </si>
  <si>
    <t>RASHOD -Pozicija</t>
  </si>
  <si>
    <t>KONTO</t>
  </si>
  <si>
    <t>RAZDJEL:</t>
  </si>
  <si>
    <t>PRIHOD -Pozicija</t>
  </si>
  <si>
    <t xml:space="preserve">upisuje se broj i naziv programa </t>
  </si>
  <si>
    <t>RASHODI</t>
  </si>
  <si>
    <t>UKUPNO PRIHODI AKTIVNOSTI</t>
  </si>
  <si>
    <t xml:space="preserve">RASHOD </t>
  </si>
  <si>
    <t xml:space="preserve">PRIHOD </t>
  </si>
  <si>
    <t>Plaće za redovan rad</t>
  </si>
  <si>
    <t>Ostali rashodi za zaposlene</t>
  </si>
  <si>
    <t>Ostali rashodi za zaposlene-izvor općinski proračun</t>
  </si>
  <si>
    <t>Doprinosi za obvezno zdravstveno osiguranje</t>
  </si>
  <si>
    <t>Doprinosi za obvezno zdravstveno osiguranje-izvor općinski proračun</t>
  </si>
  <si>
    <t xml:space="preserve">Doprinos za obvezno osiguranje u slučaju nezaposlenosti </t>
  </si>
  <si>
    <t>780.4</t>
  </si>
  <si>
    <t>Doprinos za obvezno osiguranje u slučaju nezaposlenosti-izvor općinski proračun</t>
  </si>
  <si>
    <t>780.1</t>
  </si>
  <si>
    <t>Naknade za prijevoz za rad na terenu i odvojeni život</t>
  </si>
  <si>
    <t>780.3</t>
  </si>
  <si>
    <t>Naknade za prijevoz za rad na terenu i odvojeni život-izvor općinski proračun</t>
  </si>
  <si>
    <t>780.2</t>
  </si>
  <si>
    <t>Stručno usavršavanje zaposlenika</t>
  </si>
  <si>
    <t>Usluge tekućeg i investicijskog održavanja</t>
  </si>
  <si>
    <t>781.1</t>
  </si>
  <si>
    <t>Zdravstvene i veterinarske usluge</t>
  </si>
  <si>
    <t>Ostali nespomenuti rashodi poslovanja</t>
  </si>
  <si>
    <t>Ostali nespomenuti rashodi poslovanja didaktička oprema-sredstva ministarstva</t>
  </si>
  <si>
    <t>Ostali nespomenuti rashodi poslovanja-izvor općinski proračun</t>
  </si>
  <si>
    <t>560.2</t>
  </si>
  <si>
    <t>UKUPNO RASHODI AKTIVNOSTI</t>
  </si>
  <si>
    <t xml:space="preserve">3001 PROGRAM PREDŠKOLSKOG ODGOJA </t>
  </si>
  <si>
    <t>A300102 Odgojno i administrativno tehničko osoblje - 02 DJEČJI VRTIĆ COOR "PODRAVSKO SUNCE"</t>
  </si>
  <si>
    <t xml:space="preserve"> A300106 Didaktika, pomagala</t>
  </si>
  <si>
    <t>Uredski materijal i ostali materijalni rashodi</t>
  </si>
  <si>
    <t>Materijal i sirovine</t>
  </si>
  <si>
    <t>Sitni inventar i autogume</t>
  </si>
  <si>
    <t>Računalne usluge</t>
  </si>
  <si>
    <t>Ostale usluge</t>
  </si>
  <si>
    <t>5734.1</t>
  </si>
  <si>
    <t>Uredska oprema i namještaj</t>
  </si>
  <si>
    <t>319.5</t>
  </si>
  <si>
    <t>Kap.pom.pk iz pr.koji im nije nad.-COOR</t>
  </si>
  <si>
    <t xml:space="preserve">UKUPNO RASHODI AKTIVNOSTIA </t>
  </si>
  <si>
    <t>3002 OSNOVNI PROGRAM OSNOVNOŠKOLSKOG ODGOJA I OBRAZOVANJA</t>
  </si>
  <si>
    <t>Službena putovanja</t>
  </si>
  <si>
    <t>Energija</t>
  </si>
  <si>
    <t>Materijal i dijelovi za tekuće i investicijsko održavanje</t>
  </si>
  <si>
    <t>Sitni inventar i auto gume</t>
  </si>
  <si>
    <t>Usluge telefona,pošte i prijevoza</t>
  </si>
  <si>
    <t>Usluge telefona,pošte i prijevoza-prijevoz učenika</t>
  </si>
  <si>
    <t>Usluge promidžbe i informiranja</t>
  </si>
  <si>
    <t>Komunalne usluge</t>
  </si>
  <si>
    <t>Zdravstvene i veterinarske sluge</t>
  </si>
  <si>
    <t>Intelektualne i osobne usluge</t>
  </si>
  <si>
    <t>Premije osiguranja</t>
  </si>
  <si>
    <t>Reprezentacija</t>
  </si>
  <si>
    <t>Članarine i norme</t>
  </si>
  <si>
    <t xml:space="preserve">Ostali nespomenuti rashodi poslovanja </t>
  </si>
  <si>
    <t>A300204 Decentralizirane funkcije osnovnog školstva - 06 COOR "PODRAVSKO SUNCE"</t>
  </si>
  <si>
    <t>PROGRAM 3003 DODATNI PROGRAM ODGOJA I OBRAZOVANJA</t>
  </si>
  <si>
    <t>A300304  Škola plivanja - 06 COOR "PODRAVSKO SUNCE"</t>
  </si>
  <si>
    <t>Prihodi iz nadležnog proračuna za financ-GRAD KOPRIVNICA</t>
  </si>
  <si>
    <t>Doprinosi za obvezno osiguranje u slučaju nezaposlenosti</t>
  </si>
  <si>
    <t>A300308 Slobodne aktivnosti i školska natjecanja - 06 COOR "PODRAVSKO SUNCE"</t>
  </si>
  <si>
    <t>2251.1</t>
  </si>
  <si>
    <t>2252.1</t>
  </si>
  <si>
    <t>2253.1</t>
  </si>
  <si>
    <t>2254.2</t>
  </si>
  <si>
    <t>2254.1</t>
  </si>
  <si>
    <t>Naknada za prijevoz, za rad na terenu i odvojeni život</t>
  </si>
  <si>
    <t>2254.3</t>
  </si>
  <si>
    <t>A300311 Logopedska pomoć djeci s govornim smetnjama i teškoćama u čitanju i pisanju-06 COOR "PODRAVSKO SUNCE</t>
  </si>
  <si>
    <t>2257.1</t>
  </si>
  <si>
    <t>2257.11</t>
  </si>
  <si>
    <t>2257.2</t>
  </si>
  <si>
    <t>2257.21</t>
  </si>
  <si>
    <t>2257.31</t>
  </si>
  <si>
    <t>2257.4</t>
  </si>
  <si>
    <t>2257.5</t>
  </si>
  <si>
    <t>Usluge telefona, pošte i prijevoza</t>
  </si>
  <si>
    <t>Prihodi za financiranje rashoda poslovanja</t>
  </si>
  <si>
    <t>Ostali nespomenuti prihodi-</t>
  </si>
  <si>
    <t>Red.br.</t>
  </si>
  <si>
    <t>Pozicija</t>
  </si>
  <si>
    <t>Br. konta</t>
  </si>
  <si>
    <t>2257.51</t>
  </si>
  <si>
    <t>Usluge telefona, pošte i prijevoza -pomoćnik u nastavi</t>
  </si>
  <si>
    <t>5832.1</t>
  </si>
  <si>
    <t>Usluge promidžbe i informiranja-ministarstvo</t>
  </si>
  <si>
    <t>5830.1</t>
  </si>
  <si>
    <t>5831.1</t>
  </si>
  <si>
    <t>A300315 Pomoćnik u nastavi - 06 COOR "PODRAVSKO SUNCE"</t>
  </si>
  <si>
    <t>559.4</t>
  </si>
  <si>
    <t>A300317 Redovna djelatnost osnovnih škola</t>
  </si>
  <si>
    <t>2259.7</t>
  </si>
  <si>
    <t>2259.9</t>
  </si>
  <si>
    <t>Usluge telefona, pošte i prijevoza-prijevoz učenika ministarstvo</t>
  </si>
  <si>
    <t>2260.4</t>
  </si>
  <si>
    <t>Dodatna ulaganja na građevinskim objektima</t>
  </si>
  <si>
    <t>561.2</t>
  </si>
  <si>
    <t>480.2</t>
  </si>
  <si>
    <t>5705.8</t>
  </si>
  <si>
    <t>5705.3</t>
  </si>
  <si>
    <t>5705.4</t>
  </si>
  <si>
    <t>5705.5</t>
  </si>
  <si>
    <t>Naknade za prijevoz, za rad na terenu i odvojeni život</t>
  </si>
  <si>
    <t>5705.6</t>
  </si>
  <si>
    <t>5705.7</t>
  </si>
  <si>
    <t>5705.1</t>
  </si>
  <si>
    <t>5705.9</t>
  </si>
  <si>
    <t>A300327 Radno proizvodna aktivnost</t>
  </si>
  <si>
    <t>A300325 Unapređenje standarda u školama</t>
  </si>
  <si>
    <t>Ostali nespomenuti prihodi-sufinanc.rodit. i ostalo-COOR</t>
  </si>
  <si>
    <t>Doprinosi za obvezno  zdravstveno osiguranje</t>
  </si>
  <si>
    <t>Naknada za prijevoz zaposlenih</t>
  </si>
  <si>
    <t>5647.1</t>
  </si>
  <si>
    <t>Zdravstvene i veterinarske  usluge</t>
  </si>
  <si>
    <t>A300328 Sufinanciranje udžbenika</t>
  </si>
  <si>
    <t>A300329 Didaktika, pomagala</t>
  </si>
  <si>
    <t>5740.1</t>
  </si>
  <si>
    <t>3015 SOCIJALNI PROGRAM</t>
  </si>
  <si>
    <t>A 301508 Pomoć za podmirenje troškova prehrane učenika osnovnih škola - 06 COOR "PODRAVSKO SUNCE"</t>
  </si>
  <si>
    <t>Materijal i sirovine-vlastita sufinanciranje</t>
  </si>
  <si>
    <t>Ostali nepomenuti rashodi poslovanja</t>
  </si>
  <si>
    <t>Dodatna ulaganja na građevinskim objektima-FOND ZA ENERGETIKU</t>
  </si>
  <si>
    <t xml:space="preserve">3001 PROGRAM PREDŠSKOG ODGOJA </t>
  </si>
  <si>
    <t>3002 OSNOVNI PROGRAM OSNOVNOŠKOSKOG ODGOJA I OBRAZOVANJA</t>
  </si>
  <si>
    <t>3003 DODATNI PROGRAM ODGOJA I OBRAZOVANJA</t>
  </si>
  <si>
    <t>Tekuće pomoći proračunskim korisnicima - COOR</t>
  </si>
  <si>
    <t xml:space="preserve"> Tekuće pomoći  proračunskim korisnicima-COOR</t>
  </si>
  <si>
    <t>273.1</t>
  </si>
  <si>
    <t>Prihodi iz nadležnog proračuna za                               financiranje rashoda za nabavu                     nefinancijske imovine</t>
  </si>
  <si>
    <t>Kap.Pomoći od izvanproračinskih                          korisnika-FOND -COOR</t>
  </si>
  <si>
    <t>Prihodi iz nadležnog proračuna za financiranje rashoda poslovanja</t>
  </si>
  <si>
    <t>Kapitalne pomoći proračunskim korisnicima iz proračuna koji im nije nadležan-COOR</t>
  </si>
  <si>
    <t>Porez i prirez na dohodak od nesamostalnog rada-školstvo-COOR</t>
  </si>
  <si>
    <t>Tekuće pomoći izravnanja za decentralizirane funkcije-školstvo-COOR</t>
  </si>
  <si>
    <t>Tekuće pomoći proračunskim korisnicima- COOR</t>
  </si>
  <si>
    <t>020 Upravni odjel za društvene djelatnosti</t>
  </si>
  <si>
    <t>02002 VRTIĆ</t>
  </si>
  <si>
    <t>GLAVA:</t>
  </si>
  <si>
    <t>02003 OSNOVNE ŠKOLE</t>
  </si>
  <si>
    <t>PLAN ZA 2016</t>
  </si>
  <si>
    <t>NOVI PLAN 2016</t>
  </si>
  <si>
    <t>5729.1</t>
  </si>
  <si>
    <t>5731.1</t>
  </si>
  <si>
    <t>Materijal i dijelovi tek.invest.održavanje</t>
  </si>
  <si>
    <t>Knjige u knjižnicama</t>
  </si>
  <si>
    <t>Plaće u novcu  sl.aktivnosti</t>
  </si>
  <si>
    <t>Plaće za redovan rad-ministarstvo</t>
  </si>
  <si>
    <t>2257.41</t>
  </si>
  <si>
    <t>5829.1</t>
  </si>
  <si>
    <t>POMOĆNIK U NASTAVI-MINISTARSTVO</t>
  </si>
  <si>
    <t>*Naknade troškova osobama izvan radnog odnosa</t>
  </si>
  <si>
    <t>Kapitalne donacije</t>
  </si>
  <si>
    <t>Tekuće donacije</t>
  </si>
  <si>
    <t>661.3</t>
  </si>
  <si>
    <t>Manjak prihoda -COOR</t>
  </si>
  <si>
    <t>Višak prihoda - COOR</t>
  </si>
  <si>
    <t>5809.1</t>
  </si>
  <si>
    <t>Ostali nespomenuti prihodi</t>
  </si>
  <si>
    <t>Manjak poslovanja</t>
  </si>
  <si>
    <t>5705.71</t>
  </si>
  <si>
    <t>Energenti</t>
  </si>
  <si>
    <t>559.2</t>
  </si>
  <si>
    <t>530.8</t>
  </si>
  <si>
    <t>Ostali nespomenuti prihodi HZZ</t>
  </si>
  <si>
    <t>Ostali nepomenuti prihodi</t>
  </si>
  <si>
    <t>Prihod od pruženih usluga - Najam</t>
  </si>
  <si>
    <t>Kapitalne pomoći nenadležnog proračuna</t>
  </si>
  <si>
    <t>Ostali nespomenuti prihodi HZZ volonteri</t>
  </si>
  <si>
    <t>Najam</t>
  </si>
  <si>
    <t>Ostali prihodi HZZ</t>
  </si>
  <si>
    <t>Višak poslovanja</t>
  </si>
  <si>
    <t>Ostali nespomenuti rashodi poslovanja-višak</t>
  </si>
  <si>
    <t>Plaće iz COP_a  - 06 COOR "PODRAVSKO SUNCE"</t>
  </si>
  <si>
    <t xml:space="preserve">RASHOD - Pozicija </t>
  </si>
  <si>
    <t>SMANJENJE/  POVEĆANJE</t>
  </si>
  <si>
    <t>OBRAZLOŽENJE IZMJENE PLANA</t>
  </si>
  <si>
    <t>Plaće za prekovremeni rad</t>
  </si>
  <si>
    <t>Plaće za posebne uvjete rada</t>
  </si>
  <si>
    <t>Doprinosi za zdravstveno osiguranje</t>
  </si>
  <si>
    <t>Doprinosi za zapošljhavanje</t>
  </si>
  <si>
    <t>Naknade za prijevoz na rad</t>
  </si>
  <si>
    <t>UKUPNO RASHODI ZA AKTIVNOST</t>
  </si>
  <si>
    <t>Prihodi iz nadležnog proračuna za financiranje rashoda plaće COP</t>
  </si>
  <si>
    <t>COP PLAĆE</t>
  </si>
  <si>
    <t>Manjak poslovanja 2014</t>
  </si>
  <si>
    <t>Manjak Kap.pom.pk iz pr.koji im nije nad.-COOR</t>
  </si>
  <si>
    <t xml:space="preserve"> računi  iz 2015 g. plaćeni u 2016 godini</t>
  </si>
  <si>
    <t>Manjak prihoda od decentralizacije</t>
  </si>
  <si>
    <t>računi  iz 2015 g. plaćeni u 2016 godini</t>
  </si>
  <si>
    <t>Manjak  poslovanja 2014</t>
  </si>
  <si>
    <t>Tekuće pomoći proračunskim korisnicima - COOR - podmirenje manjka iz 2014</t>
  </si>
  <si>
    <t>pokriće manjaka iz 2014 godine</t>
  </si>
  <si>
    <t>za pokriće manjaka iz 2014 godine</t>
  </si>
  <si>
    <t>pokriće manjaka poslovanja iz 2014 godine</t>
  </si>
  <si>
    <t>Kapitalne pomoći izravnanja za decentralizirane funkcije-školstvo-COOR</t>
  </si>
  <si>
    <t>Višak prihoda - podmirenje manjka iz 2014 g.</t>
  </si>
  <si>
    <t xml:space="preserve">Višak poslovanja </t>
  </si>
  <si>
    <t>Manjak prihoda  iz 2014 g.</t>
  </si>
  <si>
    <t xml:space="preserve">višak prihoda u 2015 godini </t>
  </si>
  <si>
    <t>5729.2</t>
  </si>
  <si>
    <t>5730.1</t>
  </si>
  <si>
    <t xml:space="preserve"> račun za perilicu rublja 2.599,99 kuna iz 2015 g. plaćen u 2016. godini</t>
  </si>
  <si>
    <t>neostvareni odlasci na seminare, razlika iskorištena za druge pozicije</t>
  </si>
  <si>
    <t>prethodno planirano je gotovo iskorišteno</t>
  </si>
  <si>
    <t>prema realizaciji za 11 mjeseci</t>
  </si>
  <si>
    <t>za 11 mjeseci već premašen iznos (voda)</t>
  </si>
  <si>
    <t>smanjenje radi manjeg iznosa police osiguranja</t>
  </si>
  <si>
    <t>umanjeno i raspoređeno na 3225</t>
  </si>
  <si>
    <t>korekcija od strane Grada</t>
  </si>
  <si>
    <t>Ulaganja u računalne programe</t>
  </si>
  <si>
    <t>korekcija od strane Grada (ostvareno 5.700,00 kn)</t>
  </si>
  <si>
    <t>Dodatna ulaganja na građ. objektima</t>
  </si>
  <si>
    <t>Višak prihoda od općina</t>
  </si>
  <si>
    <t>pokriće manjka iz 2014. godine</t>
  </si>
  <si>
    <t>raspodjela Grada</t>
  </si>
  <si>
    <t>Tek.pom.za dec.funk.-ŠKOLSTVO-COOR 8%</t>
  </si>
  <si>
    <t>Doprinosi za obvezno zdravstv. osiguranje</t>
  </si>
  <si>
    <t>Doprinosi za obv. osig. u slučaju nezap.</t>
  </si>
  <si>
    <t>prema ostvarenju rashoda za 11 mjeseci</t>
  </si>
  <si>
    <t>Doprinosi za obvezno zdravstveno osiguranje - sporazum županija</t>
  </si>
  <si>
    <t>Doprinosi za obvezno osiguranje u slučaju nezaposl. - sporazum županija</t>
  </si>
  <si>
    <t>Naknada za prijevoz, za rad na terenu i odvojeni život - sporazum županija</t>
  </si>
  <si>
    <t>isto</t>
  </si>
  <si>
    <t>Ostali rashodi za zaposlene - sporazum županija</t>
  </si>
  <si>
    <t>Plaće za redovan rad - sporazum županija</t>
  </si>
  <si>
    <t>Plaće za redovan rad - MZO</t>
  </si>
  <si>
    <t>Plaće za redovan rad - Grad</t>
  </si>
  <si>
    <t xml:space="preserve"> projekt ODJEK Ministarstvo 85%</t>
  </si>
  <si>
    <t>Doprinosi za obvezno zdravstveno osiguranje - MZO</t>
  </si>
  <si>
    <t xml:space="preserve">Doprinosi za obvezno osiguranje u slučaju nezaposlenosti - Grad </t>
  </si>
  <si>
    <t>Doprinosi za obvezno osiguranje u slučaju nezaposlenosti - MZO</t>
  </si>
  <si>
    <t xml:space="preserve">Doprinosi za obvezno zdravstveno osiguranje - Grad </t>
  </si>
  <si>
    <t>Naknade za prijevoz, rad na terenu i odvojeni život - MZO</t>
  </si>
  <si>
    <t xml:space="preserve">Naknade za prijevoz, rad na terenu i odvojeni život - Grad </t>
  </si>
  <si>
    <t xml:space="preserve">Stručno usavršavanje zaposlenika - Grad </t>
  </si>
  <si>
    <t>Stručno usavršavanje zaposlenika - MZO</t>
  </si>
  <si>
    <t>Plaće za redovan rad - izvor općinski proračun</t>
  </si>
  <si>
    <t>POREZ NA DOHODAK - ŠKOLSTVO 2,9% - COOR 9%</t>
  </si>
  <si>
    <t>Kap.pom.za dec.funkcije - ŠKOLSTVO - COOR 8%</t>
  </si>
  <si>
    <t>Službena putovanja - Grad</t>
  </si>
  <si>
    <t>Usluge promidžbe i informiranja - Grad</t>
  </si>
  <si>
    <t>Zdravstvene i veterinarske usluge - Grad</t>
  </si>
  <si>
    <t>Zdravstvene i veterinarske usluge - MZO</t>
  </si>
  <si>
    <t>Reprezentacija - Grad</t>
  </si>
  <si>
    <t>Reprezentacija - MZO</t>
  </si>
  <si>
    <t>5829.2</t>
  </si>
  <si>
    <t>5829.3</t>
  </si>
  <si>
    <t>Uredski materijal i ostali mat. rashodi - Grad</t>
  </si>
  <si>
    <t>Uredski materijal i ostali mat. rashodi - MZO</t>
  </si>
  <si>
    <t>Službena putovanja - MZO</t>
  </si>
  <si>
    <t>Naknade građanima i kućanstvima u novcu</t>
  </si>
  <si>
    <t>Usluge tek i invest. održav. - donacije</t>
  </si>
  <si>
    <t>Usluge tek i inv. održav. - nenadl. Pror.</t>
  </si>
  <si>
    <t>5737.4</t>
  </si>
  <si>
    <t>5735.1</t>
  </si>
  <si>
    <t>Uredski materijal i ostali materijalni rashodi - donacije</t>
  </si>
  <si>
    <t>Materijal i dijelovi za tek.i invest. održav. - donacije</t>
  </si>
  <si>
    <t>5736.1</t>
  </si>
  <si>
    <t>5737.1</t>
  </si>
  <si>
    <t>Sitni inventar i autogume - donacije</t>
  </si>
  <si>
    <t>5737.2</t>
  </si>
  <si>
    <t>5737.3</t>
  </si>
  <si>
    <t>5740.2</t>
  </si>
  <si>
    <t>manje ostvareni rashodi</t>
  </si>
  <si>
    <t>FOND je doznačio 20.703,20 kuna  17.03.2016 za solarne kolektore prema ugovoru za 1.921,80 kuna koji su postavljeni u 2015 godini - POKRIĆE MANJKA 2015. GOD.</t>
  </si>
  <si>
    <t>5705.2</t>
  </si>
  <si>
    <t>Tekuće pomoći od izvanproračunskih korisnika (HZZ)</t>
  </si>
  <si>
    <t>Ostali nespomenuti prihodi-sufinanc.rodit. i ostalo - COOR</t>
  </si>
  <si>
    <t>računi  iz 2015. g. plaćeni u 2016. godini</t>
  </si>
  <si>
    <t>Koprivnica, 27.12.2016.</t>
  </si>
  <si>
    <t>Bankarske usluge i usluge pl. prometa</t>
  </si>
  <si>
    <t>Višak poslovanja za podmirenja 2014.</t>
  </si>
  <si>
    <t>pokriće manjaka poslovanja iz 2014. godine</t>
  </si>
  <si>
    <t xml:space="preserve">višak prihoda u 2015. godini </t>
  </si>
  <si>
    <t>prema ostvarenju za 11 mjeseci</t>
  </si>
  <si>
    <t>CENTAR ZA ODGOJ , OBRAZOVANJE I REHABILITACIJU PODRAVSKO SUNCE</t>
  </si>
  <si>
    <t>dodatna sredstva za el. en.</t>
  </si>
  <si>
    <t xml:space="preserve"> PRIJEDLOG III IZMJENA I DOPUNA FINANCIJSKOG PLANA ZA 2016. GODINU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</si>
</sst>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6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 applyAlignment="1"/>
    <xf numFmtId="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shrinkToFit="1"/>
    </xf>
    <xf numFmtId="4" fontId="4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8" fillId="0" borderId="2" xfId="0" applyNumberFormat="1" applyFont="1" applyBorder="1" applyAlignment="1">
      <alignment horizontal="center" wrapText="1"/>
    </xf>
    <xf numFmtId="4" fontId="7" fillId="0" borderId="2" xfId="0" applyNumberFormat="1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4" fontId="3" fillId="4" borderId="3" xfId="0" applyNumberFormat="1" applyFont="1" applyFill="1" applyBorder="1" applyAlignment="1">
      <alignment horizontal="left"/>
    </xf>
    <xf numFmtId="4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wrapText="1"/>
    </xf>
    <xf numFmtId="4" fontId="3" fillId="0" borderId="3" xfId="0" applyNumberFormat="1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wrapText="1"/>
    </xf>
    <xf numFmtId="0" fontId="7" fillId="0" borderId="0" xfId="0" applyFont="1" applyBorder="1"/>
    <xf numFmtId="1" fontId="7" fillId="3" borderId="3" xfId="0" applyNumberFormat="1" applyFont="1" applyFill="1" applyBorder="1" applyAlignment="1">
      <alignment horizontal="center"/>
    </xf>
    <xf numFmtId="4" fontId="7" fillId="3" borderId="3" xfId="0" applyNumberFormat="1" applyFont="1" applyFill="1" applyBorder="1" applyAlignment="1">
      <alignment horizontal="left"/>
    </xf>
    <xf numFmtId="4" fontId="7" fillId="3" borderId="3" xfId="0" applyNumberFormat="1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wrapText="1"/>
    </xf>
    <xf numFmtId="1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0" fontId="7" fillId="5" borderId="3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4" fontId="5" fillId="0" borderId="0" xfId="0" applyNumberFormat="1" applyFont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right" wrapText="1"/>
    </xf>
    <xf numFmtId="4" fontId="8" fillId="0" borderId="3" xfId="0" applyNumberFormat="1" applyFont="1" applyBorder="1" applyAlignment="1">
      <alignment horizontal="center" wrapText="1"/>
    </xf>
    <xf numFmtId="4" fontId="7" fillId="0" borderId="3" xfId="0" applyNumberFormat="1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4" fontId="7" fillId="3" borderId="3" xfId="0" applyNumberFormat="1" applyFont="1" applyFill="1" applyBorder="1" applyAlignment="1">
      <alignment wrapText="1"/>
    </xf>
    <xf numFmtId="1" fontId="5" fillId="0" borderId="0" xfId="0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left" shrinkToFit="1"/>
    </xf>
    <xf numFmtId="4" fontId="4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1" fontId="7" fillId="3" borderId="0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wrapText="1"/>
    </xf>
    <xf numFmtId="1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12" fillId="4" borderId="0" xfId="0" applyFont="1" applyFill="1" applyBorder="1"/>
    <xf numFmtId="0" fontId="12" fillId="0" borderId="0" xfId="0" applyFont="1" applyBorder="1"/>
    <xf numFmtId="0" fontId="11" fillId="0" borderId="0" xfId="0" applyFont="1" applyBorder="1"/>
    <xf numFmtId="4" fontId="12" fillId="0" borderId="3" xfId="0" applyNumberFormat="1" applyFont="1" applyBorder="1" applyAlignment="1">
      <alignment horizontal="center"/>
    </xf>
    <xf numFmtId="1" fontId="12" fillId="0" borderId="3" xfId="0" applyNumberFormat="1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right"/>
    </xf>
    <xf numFmtId="4" fontId="12" fillId="0" borderId="3" xfId="0" applyNumberFormat="1" applyFont="1" applyBorder="1" applyAlignment="1">
      <alignment horizontal="right"/>
    </xf>
    <xf numFmtId="4" fontId="12" fillId="0" borderId="2" xfId="0" applyNumberFormat="1" applyFont="1" applyFill="1" applyBorder="1" applyAlignment="1">
      <alignment horizontal="right"/>
    </xf>
    <xf numFmtId="4" fontId="11" fillId="0" borderId="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right"/>
    </xf>
    <xf numFmtId="4" fontId="12" fillId="0" borderId="3" xfId="0" applyNumberFormat="1" applyFont="1" applyFill="1" applyBorder="1" applyAlignment="1">
      <alignment horizontal="center" wrapText="1"/>
    </xf>
    <xf numFmtId="4" fontId="12" fillId="0" borderId="4" xfId="0" applyNumberFormat="1" applyFont="1" applyFill="1" applyBorder="1" applyAlignment="1">
      <alignment horizontal="center" wrapText="1"/>
    </xf>
    <xf numFmtId="1" fontId="12" fillId="0" borderId="3" xfId="0" applyNumberFormat="1" applyFont="1" applyBorder="1" applyAlignment="1">
      <alignment horizontal="center"/>
    </xf>
    <xf numFmtId="0" fontId="12" fillId="0" borderId="3" xfId="0" applyFont="1" applyBorder="1"/>
    <xf numFmtId="0" fontId="11" fillId="0" borderId="3" xfId="0" applyFont="1" applyBorder="1"/>
    <xf numFmtId="4" fontId="12" fillId="0" borderId="3" xfId="0" applyNumberFormat="1" applyFont="1" applyBorder="1"/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" fontId="11" fillId="0" borderId="0" xfId="0" applyNumberFormat="1" applyFont="1" applyBorder="1"/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right"/>
    </xf>
    <xf numFmtId="1" fontId="7" fillId="3" borderId="3" xfId="0" applyNumberFormat="1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righ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vertical="center"/>
    </xf>
    <xf numFmtId="1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4" fontId="12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1" fontId="12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wrapText="1"/>
    </xf>
    <xf numFmtId="4" fontId="12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right"/>
    </xf>
    <xf numFmtId="3" fontId="13" fillId="0" borderId="0" xfId="0" applyNumberFormat="1" applyFont="1" applyBorder="1"/>
    <xf numFmtId="3" fontId="14" fillId="0" borderId="0" xfId="0" applyNumberFormat="1" applyFont="1" applyBorder="1"/>
    <xf numFmtId="0" fontId="12" fillId="0" borderId="3" xfId="0" applyNumberFormat="1" applyFont="1" applyBorder="1" applyAlignment="1">
      <alignment horizontal="center"/>
    </xf>
    <xf numFmtId="0" fontId="12" fillId="0" borderId="3" xfId="0" quotePrefix="1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right"/>
    </xf>
    <xf numFmtId="3" fontId="12" fillId="0" borderId="7" xfId="0" applyNumberFormat="1" applyFont="1" applyBorder="1"/>
    <xf numFmtId="4" fontId="11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3" fontId="14" fillId="0" borderId="3" xfId="0" applyNumberFormat="1" applyFont="1" applyBorder="1"/>
    <xf numFmtId="0" fontId="11" fillId="3" borderId="3" xfId="0" applyFont="1" applyFill="1" applyBorder="1" applyAlignment="1">
      <alignment wrapText="1"/>
    </xf>
    <xf numFmtId="3" fontId="12" fillId="0" borderId="3" xfId="0" applyNumberFormat="1" applyFont="1" applyBorder="1"/>
    <xf numFmtId="3" fontId="12" fillId="0" borderId="3" xfId="0" applyNumberFormat="1" applyFont="1" applyBorder="1" applyAlignment="1">
      <alignment horizontal="right"/>
    </xf>
    <xf numFmtId="0" fontId="12" fillId="0" borderId="3" xfId="0" applyNumberFormat="1" applyFont="1" applyBorder="1" applyAlignment="1">
      <alignment horizontal="left"/>
    </xf>
    <xf numFmtId="0" fontId="12" fillId="0" borderId="3" xfId="0" applyNumberFormat="1" applyFont="1" applyFill="1" applyBorder="1" applyAlignment="1">
      <alignment horizontal="center"/>
    </xf>
    <xf numFmtId="0" fontId="12" fillId="0" borderId="3" xfId="0" quotePrefix="1" applyNumberFormat="1" applyFont="1" applyFill="1" applyBorder="1" applyAlignment="1">
      <alignment horizontal="center"/>
    </xf>
    <xf numFmtId="0" fontId="12" fillId="0" borderId="3" xfId="0" quotePrefix="1" applyNumberFormat="1" applyFont="1" applyFill="1" applyBorder="1" applyAlignment="1">
      <alignment horizontal="center" wrapText="1"/>
    </xf>
    <xf numFmtId="4" fontId="12" fillId="0" borderId="3" xfId="0" applyNumberFormat="1" applyFont="1" applyBorder="1" applyAlignment="1">
      <alignment horizontal="left"/>
    </xf>
    <xf numFmtId="1" fontId="12" fillId="0" borderId="0" xfId="0" applyNumberFormat="1" applyFont="1" applyBorder="1"/>
    <xf numFmtId="0" fontId="12" fillId="0" borderId="9" xfId="0" applyNumberFormat="1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horizontal="right"/>
    </xf>
    <xf numFmtId="0" fontId="11" fillId="0" borderId="0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right" wrapText="1"/>
    </xf>
    <xf numFmtId="3" fontId="12" fillId="0" borderId="3" xfId="0" applyNumberFormat="1" applyFont="1" applyBorder="1" applyAlignment="1">
      <alignment horizontal="left"/>
    </xf>
    <xf numFmtId="3" fontId="12" fillId="0" borderId="3" xfId="0" applyNumberFormat="1" applyFont="1" applyFill="1" applyBorder="1" applyAlignment="1">
      <alignment horizontal="right"/>
    </xf>
    <xf numFmtId="4" fontId="12" fillId="8" borderId="3" xfId="0" applyNumberFormat="1" applyFont="1" applyFill="1" applyBorder="1" applyAlignment="1">
      <alignment horizontal="right"/>
    </xf>
    <xf numFmtId="0" fontId="12" fillId="8" borderId="3" xfId="0" applyFont="1" applyFill="1" applyBorder="1" applyAlignment="1">
      <alignment horizontal="right"/>
    </xf>
    <xf numFmtId="3" fontId="11" fillId="0" borderId="3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right" wrapText="1"/>
    </xf>
    <xf numFmtId="3" fontId="12" fillId="0" borderId="3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4" fontId="11" fillId="0" borderId="0" xfId="0" applyNumberFormat="1" applyFont="1" applyBorder="1" applyAlignment="1">
      <alignment horizontal="center" vertical="top" wrapText="1"/>
    </xf>
    <xf numFmtId="4" fontId="11" fillId="0" borderId="0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center" wrapText="1"/>
    </xf>
    <xf numFmtId="0" fontId="3" fillId="4" borderId="3" xfId="0" applyFont="1" applyFill="1" applyBorder="1" applyAlignment="1">
      <alignment vertical="center"/>
    </xf>
    <xf numFmtId="4" fontId="3" fillId="4" borderId="2" xfId="0" applyNumberFormat="1" applyFont="1" applyFill="1" applyBorder="1" applyAlignment="1">
      <alignment horizontal="right" vertical="center"/>
    </xf>
    <xf numFmtId="4" fontId="3" fillId="4" borderId="2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wrapText="1"/>
    </xf>
    <xf numFmtId="0" fontId="3" fillId="4" borderId="3" xfId="0" applyNumberFormat="1" applyFont="1" applyFill="1" applyBorder="1" applyAlignment="1">
      <alignment vertical="top" wrapText="1"/>
    </xf>
    <xf numFmtId="1" fontId="15" fillId="0" borderId="4" xfId="0" applyNumberFormat="1" applyFont="1" applyBorder="1" applyAlignment="1">
      <alignment horizontal="center" wrapText="1"/>
    </xf>
    <xf numFmtId="1" fontId="3" fillId="4" borderId="3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left" vertical="top" wrapText="1"/>
    </xf>
    <xf numFmtId="1" fontId="3" fillId="3" borderId="3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left"/>
    </xf>
    <xf numFmtId="4" fontId="3" fillId="3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/>
    <xf numFmtId="4" fontId="3" fillId="3" borderId="2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wrapText="1"/>
    </xf>
    <xf numFmtId="1" fontId="15" fillId="0" borderId="4" xfId="0" applyNumberFormat="1" applyFont="1" applyBorder="1" applyAlignment="1">
      <alignment horizontal="right" wrapText="1"/>
    </xf>
    <xf numFmtId="4" fontId="3" fillId="0" borderId="2" xfId="0" applyNumberFormat="1" applyFont="1" applyBorder="1" applyAlignment="1">
      <alignment horizontal="right" wrapText="1"/>
    </xf>
    <xf numFmtId="4" fontId="3" fillId="4" borderId="2" xfId="0" applyNumberFormat="1" applyFont="1" applyFill="1" applyBorder="1" applyAlignment="1">
      <alignment horizontal="right"/>
    </xf>
    <xf numFmtId="2" fontId="3" fillId="0" borderId="2" xfId="0" applyNumberFormat="1" applyFont="1" applyBorder="1" applyAlignment="1">
      <alignment horizontal="right" wrapText="1"/>
    </xf>
    <xf numFmtId="4" fontId="10" fillId="3" borderId="0" xfId="0" applyNumberFormat="1" applyFont="1" applyFill="1" applyBorder="1" applyAlignment="1">
      <alignment horizontal="right" wrapText="1"/>
    </xf>
    <xf numFmtId="4" fontId="7" fillId="3" borderId="0" xfId="0" applyNumberFormat="1" applyFont="1" applyFill="1" applyBorder="1" applyAlignment="1">
      <alignment wrapText="1"/>
    </xf>
    <xf numFmtId="4" fontId="7" fillId="3" borderId="0" xfId="0" applyNumberFormat="1" applyFont="1" applyFill="1" applyBorder="1" applyAlignment="1">
      <alignment horizontal="right" wrapText="1"/>
    </xf>
    <xf numFmtId="4" fontId="7" fillId="3" borderId="3" xfId="0" applyNumberFormat="1" applyFont="1" applyFill="1" applyBorder="1" applyAlignment="1">
      <alignment horizontal="right" wrapText="1"/>
    </xf>
    <xf numFmtId="4" fontId="7" fillId="3" borderId="3" xfId="0" applyNumberFormat="1" applyFont="1" applyFill="1" applyBorder="1" applyAlignment="1">
      <alignment horizontal="left" vertical="top" wrapText="1"/>
    </xf>
    <xf numFmtId="1" fontId="4" fillId="0" borderId="0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vertical="top" wrapText="1"/>
    </xf>
    <xf numFmtId="0" fontId="12" fillId="0" borderId="0" xfId="0" applyFont="1" applyFill="1" applyBorder="1"/>
    <xf numFmtId="0" fontId="12" fillId="0" borderId="3" xfId="0" applyNumberFormat="1" applyFont="1" applyBorder="1" applyAlignment="1">
      <alignment vertical="center" wrapText="1"/>
    </xf>
    <xf numFmtId="1" fontId="12" fillId="0" borderId="0" xfId="0" applyNumberFormat="1" applyFont="1" applyBorder="1" applyAlignment="1">
      <alignment vertical="center"/>
    </xf>
    <xf numFmtId="4" fontId="3" fillId="4" borderId="3" xfId="0" applyNumberFormat="1" applyFont="1" applyFill="1" applyBorder="1" applyAlignment="1"/>
    <xf numFmtId="1" fontId="3" fillId="0" borderId="4" xfId="0" applyNumberFormat="1" applyFont="1" applyBorder="1" applyAlignment="1">
      <alignment horizontal="right" wrapText="1"/>
    </xf>
    <xf numFmtId="1" fontId="3" fillId="0" borderId="4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4" fontId="17" fillId="0" borderId="3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top" wrapText="1"/>
    </xf>
    <xf numFmtId="1" fontId="12" fillId="0" borderId="3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wrapText="1"/>
    </xf>
    <xf numFmtId="4" fontId="7" fillId="0" borderId="0" xfId="0" applyNumberFormat="1" applyFont="1" applyFill="1" applyBorder="1" applyAlignment="1">
      <alignment wrapText="1"/>
    </xf>
    <xf numFmtId="1" fontId="12" fillId="0" borderId="3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 wrapText="1"/>
    </xf>
    <xf numFmtId="0" fontId="12" fillId="0" borderId="9" xfId="0" applyNumberFormat="1" applyFont="1" applyBorder="1" applyAlignment="1">
      <alignment horizontal="left"/>
    </xf>
    <xf numFmtId="0" fontId="12" fillId="0" borderId="9" xfId="0" applyNumberFormat="1" applyFont="1" applyBorder="1"/>
    <xf numFmtId="4" fontId="12" fillId="8" borderId="2" xfId="0" applyNumberFormat="1" applyFont="1" applyFill="1" applyBorder="1" applyAlignment="1">
      <alignment horizontal="right"/>
    </xf>
    <xf numFmtId="0" fontId="12" fillId="9" borderId="3" xfId="0" applyFont="1" applyFill="1" applyBorder="1"/>
    <xf numFmtId="4" fontId="12" fillId="9" borderId="3" xfId="0" applyNumberFormat="1" applyFont="1" applyFill="1" applyBorder="1" applyAlignment="1">
      <alignment horizontal="right"/>
    </xf>
    <xf numFmtId="0" fontId="12" fillId="9" borderId="3" xfId="0" applyFont="1" applyFill="1" applyBorder="1" applyAlignment="1">
      <alignment horizontal="right"/>
    </xf>
    <xf numFmtId="4" fontId="12" fillId="10" borderId="3" xfId="0" applyNumberFormat="1" applyFont="1" applyFill="1" applyBorder="1" applyAlignment="1">
      <alignment horizontal="right"/>
    </xf>
    <xf numFmtId="0" fontId="12" fillId="10" borderId="3" xfId="0" applyFont="1" applyFill="1" applyBorder="1"/>
    <xf numFmtId="2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/>
    </xf>
    <xf numFmtId="1" fontId="12" fillId="0" borderId="3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left" shrinkToFit="1"/>
    </xf>
    <xf numFmtId="0" fontId="12" fillId="0" borderId="4" xfId="0" applyFont="1" applyBorder="1"/>
    <xf numFmtId="3" fontId="12" fillId="0" borderId="3" xfId="0" applyNumberFormat="1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0" fontId="3" fillId="5" borderId="3" xfId="0" applyFont="1" applyFill="1" applyBorder="1" applyAlignment="1">
      <alignment horizontal="center" wrapText="1"/>
    </xf>
    <xf numFmtId="1" fontId="15" fillId="0" borderId="4" xfId="0" applyNumberFormat="1" applyFont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18" fillId="0" borderId="3" xfId="0" applyNumberFormat="1" applyFont="1" applyFill="1" applyBorder="1" applyAlignment="1" applyProtection="1">
      <alignment wrapText="1"/>
    </xf>
    <xf numFmtId="4" fontId="18" fillId="0" borderId="3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horizontal="center" vertical="center" wrapText="1"/>
    </xf>
    <xf numFmtId="4" fontId="19" fillId="0" borderId="3" xfId="0" applyNumberFormat="1" applyFont="1" applyFill="1" applyBorder="1" applyAlignment="1" applyProtection="1">
      <alignment horizontal="center"/>
    </xf>
    <xf numFmtId="4" fontId="19" fillId="0" borderId="3" xfId="0" applyNumberFormat="1" applyFont="1" applyFill="1" applyBorder="1" applyAlignment="1" applyProtection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" fontId="11" fillId="3" borderId="3" xfId="0" applyNumberFormat="1" applyFont="1" applyFill="1" applyBorder="1" applyAlignment="1">
      <alignment vertical="center"/>
    </xf>
    <xf numFmtId="0" fontId="18" fillId="0" borderId="3" xfId="0" applyNumberFormat="1" applyFont="1" applyFill="1" applyBorder="1" applyAlignment="1" applyProtection="1"/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" fontId="7" fillId="0" borderId="0" xfId="0" applyNumberFormat="1" applyFont="1" applyBorder="1" applyAlignment="1">
      <alignment horizontal="left" shrinkToFit="1"/>
    </xf>
    <xf numFmtId="4" fontId="7" fillId="0" borderId="0" xfId="0" applyNumberFormat="1" applyFont="1" applyBorder="1" applyAlignment="1">
      <alignment shrinkToFit="1"/>
    </xf>
    <xf numFmtId="4" fontId="11" fillId="0" borderId="0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shrinkToFit="1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/>
    </xf>
    <xf numFmtId="0" fontId="12" fillId="0" borderId="3" xfId="0" quotePrefix="1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left" vertical="center" wrapText="1"/>
    </xf>
    <xf numFmtId="0" fontId="12" fillId="0" borderId="3" xfId="0" quotePrefix="1" applyNumberFormat="1" applyFont="1" applyBorder="1" applyAlignment="1">
      <alignment horizontal="left"/>
    </xf>
    <xf numFmtId="4" fontId="12" fillId="0" borderId="3" xfId="0" applyNumberFormat="1" applyFont="1" applyBorder="1" applyAlignment="1">
      <alignment horizontal="left" vertical="center"/>
    </xf>
    <xf numFmtId="4" fontId="12" fillId="0" borderId="3" xfId="0" applyNumberFormat="1" applyFont="1" applyBorder="1" applyAlignment="1">
      <alignment horizontal="left" wrapText="1"/>
    </xf>
    <xf numFmtId="4" fontId="12" fillId="0" borderId="3" xfId="0" applyNumberFormat="1" applyFont="1" applyFill="1" applyBorder="1" applyAlignment="1">
      <alignment horizontal="left" vertical="center"/>
    </xf>
    <xf numFmtId="4" fontId="12" fillId="0" borderId="2" xfId="0" applyNumberFormat="1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left" vertical="center"/>
    </xf>
    <xf numFmtId="4" fontId="12" fillId="0" borderId="3" xfId="0" applyNumberFormat="1" applyFont="1" applyFill="1" applyBorder="1" applyAlignment="1">
      <alignment horizontal="left" vertical="center" wrapText="1"/>
    </xf>
    <xf numFmtId="1" fontId="12" fillId="0" borderId="3" xfId="0" applyNumberFormat="1" applyFont="1" applyFill="1" applyBorder="1" applyAlignment="1">
      <alignment horizontal="left" vertical="center"/>
    </xf>
    <xf numFmtId="1" fontId="12" fillId="0" borderId="4" xfId="0" applyNumberFormat="1" applyFont="1" applyFill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9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horizontal="left" vertical="center"/>
    </xf>
    <xf numFmtId="4" fontId="11" fillId="0" borderId="9" xfId="0" applyNumberFormat="1" applyFont="1" applyBorder="1" applyAlignment="1">
      <alignment horizontal="left" vertical="center"/>
    </xf>
    <xf numFmtId="4" fontId="12" fillId="8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wrapText="1"/>
    </xf>
    <xf numFmtId="4" fontId="12" fillId="0" borderId="2" xfId="0" applyNumberFormat="1" applyFont="1" applyBorder="1" applyAlignment="1">
      <alignment horizontal="right"/>
    </xf>
    <xf numFmtId="4" fontId="12" fillId="4" borderId="3" xfId="0" applyNumberFormat="1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left" vertical="center"/>
    </xf>
    <xf numFmtId="4" fontId="11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3" fontId="12" fillId="0" borderId="4" xfId="0" applyNumberFormat="1" applyFont="1" applyBorder="1" applyAlignment="1">
      <alignment horizontal="right"/>
    </xf>
    <xf numFmtId="3" fontId="12" fillId="0" borderId="5" xfId="0" applyNumberFormat="1" applyFont="1" applyBorder="1" applyAlignment="1">
      <alignment horizontal="right"/>
    </xf>
    <xf numFmtId="0" fontId="12" fillId="0" borderId="2" xfId="0" applyNumberFormat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" fontId="12" fillId="0" borderId="8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left" vertical="center" wrapText="1"/>
    </xf>
    <xf numFmtId="3" fontId="12" fillId="0" borderId="3" xfId="0" applyNumberFormat="1" applyFont="1" applyFill="1" applyBorder="1" applyAlignment="1">
      <alignment horizontal="left" vertical="center"/>
    </xf>
    <xf numFmtId="0" fontId="12" fillId="0" borderId="3" xfId="0" quotePrefix="1" applyNumberFormat="1" applyFont="1" applyBorder="1" applyAlignment="1">
      <alignment horizontal="left" vertical="center"/>
    </xf>
    <xf numFmtId="0" fontId="3" fillId="4" borderId="3" xfId="0" applyNumberFormat="1" applyFont="1" applyFill="1" applyBorder="1" applyAlignment="1">
      <alignment vertical="center" wrapText="1"/>
    </xf>
    <xf numFmtId="3" fontId="12" fillId="0" borderId="3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4" borderId="3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1" fontId="12" fillId="0" borderId="3" xfId="0" applyNumberFormat="1" applyFont="1" applyBorder="1" applyAlignment="1">
      <alignment horizontal="left"/>
    </xf>
    <xf numFmtId="1" fontId="15" fillId="0" borderId="4" xfId="0" applyNumberFormat="1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left" vertical="center" wrapText="1"/>
    </xf>
    <xf numFmtId="1" fontId="12" fillId="0" borderId="3" xfId="0" applyNumberFormat="1" applyFont="1" applyBorder="1" applyAlignment="1">
      <alignment horizontal="left" vertical="center"/>
    </xf>
    <xf numFmtId="1" fontId="3" fillId="4" borderId="3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1" fontId="12" fillId="0" borderId="7" xfId="0" applyNumberFormat="1" applyFont="1" applyBorder="1" applyAlignment="1">
      <alignment horizontal="left" vertical="center"/>
    </xf>
    <xf numFmtId="0" fontId="12" fillId="0" borderId="7" xfId="0" applyNumberFormat="1" applyFont="1" applyBorder="1" applyAlignment="1">
      <alignment horizontal="left" vertical="center"/>
    </xf>
    <xf numFmtId="4" fontId="11" fillId="0" borderId="7" xfId="0" applyNumberFormat="1" applyFont="1" applyBorder="1" applyAlignment="1">
      <alignment horizontal="left" vertical="center"/>
    </xf>
    <xf numFmtId="4" fontId="11" fillId="0" borderId="3" xfId="0" applyNumberFormat="1" applyFont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center" vertical="center"/>
    </xf>
    <xf numFmtId="1" fontId="15" fillId="0" borderId="4" xfId="0" applyNumberFormat="1" applyFont="1" applyBorder="1" applyAlignment="1">
      <alignment horizontal="left" wrapText="1"/>
    </xf>
    <xf numFmtId="1" fontId="12" fillId="0" borderId="2" xfId="0" applyNumberFormat="1" applyFont="1" applyBorder="1" applyAlignment="1">
      <alignment horizontal="left"/>
    </xf>
    <xf numFmtId="0" fontId="18" fillId="0" borderId="3" xfId="0" applyNumberFormat="1" applyFont="1" applyFill="1" applyBorder="1" applyAlignment="1" applyProtection="1">
      <alignment horizontal="left"/>
    </xf>
    <xf numFmtId="0" fontId="11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/>
    </xf>
    <xf numFmtId="1" fontId="12" fillId="0" borderId="2" xfId="0" applyNumberFormat="1" applyFont="1" applyFill="1" applyBorder="1" applyAlignment="1">
      <alignment horizontal="left" vertical="center"/>
    </xf>
    <xf numFmtId="1" fontId="12" fillId="0" borderId="2" xfId="0" applyNumberFormat="1" applyFont="1" applyFill="1" applyBorder="1" applyAlignment="1">
      <alignment horizontal="center" vertical="center"/>
    </xf>
    <xf numFmtId="4" fontId="12" fillId="0" borderId="4" xfId="0" applyNumberFormat="1" applyFont="1" applyBorder="1" applyAlignment="1">
      <alignment horizontal="left" vertical="center"/>
    </xf>
    <xf numFmtId="1" fontId="12" fillId="0" borderId="4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center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Border="1" applyAlignment="1">
      <alignment vertical="center" shrinkToFit="1"/>
    </xf>
    <xf numFmtId="4" fontId="4" fillId="0" borderId="0" xfId="0" applyNumberFormat="1" applyFont="1" applyBorder="1" applyAlignment="1">
      <alignment horizontal="right" vertical="center" shrinkToFit="1"/>
    </xf>
    <xf numFmtId="4" fontId="11" fillId="0" borderId="0" xfId="0" applyNumberFormat="1" applyFont="1" applyFill="1" applyBorder="1" applyAlignment="1">
      <alignment horizontal="right"/>
    </xf>
    <xf numFmtId="4" fontId="11" fillId="0" borderId="0" xfId="0" applyNumberFormat="1" applyFont="1" applyBorder="1" applyAlignment="1">
      <alignment horizontal="right" shrinkToFit="1"/>
    </xf>
    <xf numFmtId="4" fontId="4" fillId="0" borderId="0" xfId="0" applyNumberFormat="1" applyFont="1" applyBorder="1" applyAlignment="1">
      <alignment horizontal="left" shrinkToFit="1"/>
    </xf>
    <xf numFmtId="4" fontId="12" fillId="0" borderId="3" xfId="1" applyNumberFormat="1" applyFont="1" applyFill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3" borderId="0" xfId="0" applyNumberFormat="1" applyFont="1" applyFill="1" applyBorder="1" applyAlignment="1">
      <alignment horizontal="left" wrapText="1"/>
    </xf>
    <xf numFmtId="4" fontId="11" fillId="3" borderId="1" xfId="0" applyNumberFormat="1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left" shrinkToFit="1"/>
    </xf>
    <xf numFmtId="4" fontId="11" fillId="3" borderId="1" xfId="0" applyNumberFormat="1" applyFont="1" applyFill="1" applyBorder="1" applyAlignment="1">
      <alignment horizontal="left" wrapText="1"/>
    </xf>
    <xf numFmtId="1" fontId="12" fillId="7" borderId="0" xfId="0" applyNumberFormat="1" applyFont="1" applyFill="1" applyBorder="1" applyAlignment="1">
      <alignment horizontal="left" vertical="center"/>
    </xf>
    <xf numFmtId="3" fontId="11" fillId="6" borderId="12" xfId="0" applyNumberFormat="1" applyFont="1" applyFill="1" applyBorder="1" applyAlignment="1">
      <alignment horizontal="left" vertical="center"/>
    </xf>
    <xf numFmtId="3" fontId="11" fillId="6" borderId="10" xfId="0" applyNumberFormat="1" applyFont="1" applyFill="1" applyBorder="1" applyAlignment="1">
      <alignment horizontal="left" vertical="center"/>
    </xf>
    <xf numFmtId="3" fontId="11" fillId="6" borderId="11" xfId="0" applyNumberFormat="1" applyFont="1" applyFill="1" applyBorder="1" applyAlignment="1">
      <alignment horizontal="left" vertical="center"/>
    </xf>
    <xf numFmtId="4" fontId="11" fillId="3" borderId="0" xfId="0" applyNumberFormat="1" applyFont="1" applyFill="1" applyBorder="1" applyAlignment="1">
      <alignment horizontal="left" vertical="top" wrapText="1"/>
    </xf>
    <xf numFmtId="3" fontId="11" fillId="3" borderId="1" xfId="0" applyNumberFormat="1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left"/>
    </xf>
    <xf numFmtId="4" fontId="11" fillId="3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11" fillId="7" borderId="10" xfId="0" applyNumberFormat="1" applyFont="1" applyFill="1" applyBorder="1" applyAlignment="1">
      <alignment horizontal="left"/>
    </xf>
    <xf numFmtId="4" fontId="11" fillId="7" borderId="11" xfId="0" applyNumberFormat="1" applyFont="1" applyFill="1" applyBorder="1" applyAlignment="1">
      <alignment horizontal="left"/>
    </xf>
    <xf numFmtId="1" fontId="7" fillId="7" borderId="0" xfId="0" applyNumberFormat="1" applyFont="1" applyFill="1" applyBorder="1" applyAlignment="1">
      <alignment horizontal="left"/>
    </xf>
    <xf numFmtId="4" fontId="11" fillId="0" borderId="0" xfId="0" applyNumberFormat="1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left" vertical="center" wrapText="1"/>
    </xf>
    <xf numFmtId="4" fontId="17" fillId="0" borderId="0" xfId="0" applyNumberFormat="1" applyFont="1" applyBorder="1" applyAlignment="1">
      <alignment vertical="center" wrapText="1"/>
    </xf>
  </cellXfs>
  <cellStyles count="2">
    <cellStyle name="Obično" xfId="0" builtinId="0"/>
    <cellStyle name="Postota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11"/>
  <sheetViews>
    <sheetView workbookViewId="0">
      <selection activeCell="A6" sqref="A6"/>
    </sheetView>
  </sheetViews>
  <sheetFormatPr defaultRowHeight="15"/>
  <cols>
    <col min="1" max="1" width="53.28515625" customWidth="1"/>
  </cols>
  <sheetData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483"/>
  <sheetViews>
    <sheetView tabSelected="1" zoomScaleNormal="100" workbookViewId="0">
      <selection activeCell="C19" sqref="C19"/>
    </sheetView>
  </sheetViews>
  <sheetFormatPr defaultColWidth="9.140625" defaultRowHeight="12.75"/>
  <cols>
    <col min="1" max="1" width="10" style="2" customWidth="1"/>
    <col min="2" max="2" width="9.5703125" style="2" customWidth="1"/>
    <col min="3" max="3" width="34.28515625" style="2" customWidth="1"/>
    <col min="4" max="4" width="12.85546875" style="2" customWidth="1"/>
    <col min="5" max="5" width="19.7109375" style="2" bestFit="1" customWidth="1"/>
    <col min="6" max="6" width="13.5703125" style="2" customWidth="1"/>
    <col min="7" max="7" width="15.42578125" style="2" customWidth="1"/>
    <col min="8" max="8" width="63.140625" style="2" customWidth="1"/>
    <col min="9" max="9" width="10.140625" style="2" bestFit="1" customWidth="1"/>
    <col min="10" max="16384" width="9.140625" style="2"/>
  </cols>
  <sheetData>
    <row r="1" spans="1:13" ht="14.25">
      <c r="A1" s="344" t="s">
        <v>293</v>
      </c>
      <c r="B1" s="344"/>
      <c r="C1" s="344"/>
      <c r="D1" s="344"/>
      <c r="E1" s="344"/>
      <c r="F1" s="1"/>
    </row>
    <row r="2" spans="1:13" ht="15.75">
      <c r="A2" s="3"/>
      <c r="B2" s="3"/>
      <c r="C2" s="3"/>
      <c r="D2" s="3"/>
      <c r="E2" s="3"/>
      <c r="F2" s="3"/>
      <c r="H2" s="3"/>
    </row>
    <row r="3" spans="1:13" ht="15.75">
      <c r="A3" s="345" t="s">
        <v>295</v>
      </c>
      <c r="B3" s="345"/>
      <c r="C3" s="345"/>
      <c r="D3" s="345"/>
      <c r="E3" s="345"/>
      <c r="F3" s="345"/>
      <c r="G3" s="345"/>
      <c r="H3" s="345"/>
    </row>
    <row r="4" spans="1:13" ht="15.75">
      <c r="A4" s="345" t="s">
        <v>19</v>
      </c>
      <c r="B4" s="345"/>
      <c r="C4" s="345"/>
      <c r="D4" s="345"/>
      <c r="E4" s="345"/>
      <c r="F4" s="345"/>
      <c r="G4" s="345"/>
      <c r="H4" s="345"/>
    </row>
    <row r="5" spans="1:13" s="8" customFormat="1" ht="26.25" customHeight="1">
      <c r="A5" s="350" t="s">
        <v>16</v>
      </c>
      <c r="B5" s="350"/>
      <c r="C5" s="352" t="s">
        <v>153</v>
      </c>
      <c r="D5" s="352"/>
      <c r="E5" s="4"/>
      <c r="F5" s="5"/>
      <c r="G5" s="6"/>
      <c r="H5" s="7"/>
    </row>
    <row r="6" spans="1:13" s="8" customFormat="1" ht="21" customHeight="1">
      <c r="A6" s="5"/>
      <c r="B6" s="158"/>
      <c r="C6" s="50"/>
      <c r="D6" s="5"/>
      <c r="E6" s="5"/>
      <c r="F6" s="5"/>
      <c r="G6" s="6"/>
      <c r="H6" s="7"/>
    </row>
    <row r="7" spans="1:13" s="8" customFormat="1" ht="15.75" customHeight="1">
      <c r="A7" s="5"/>
      <c r="B7" s="5"/>
      <c r="C7" s="41"/>
      <c r="D7" s="5"/>
      <c r="E7" s="5"/>
      <c r="F7" s="5"/>
      <c r="G7" s="6"/>
      <c r="H7" s="7"/>
    </row>
    <row r="8" spans="1:13">
      <c r="A8" s="29"/>
      <c r="B8" s="29"/>
      <c r="C8" s="30" t="s">
        <v>140</v>
      </c>
      <c r="D8" s="42">
        <f>SUM(D47,D74)</f>
        <v>394010</v>
      </c>
      <c r="E8" s="46">
        <f>SUM(E47,E74)</f>
        <v>0</v>
      </c>
      <c r="F8" s="156">
        <f>SUM(F47,F74)</f>
        <v>394010</v>
      </c>
      <c r="G8" s="33"/>
      <c r="H8" s="33"/>
      <c r="I8" s="337"/>
      <c r="J8" s="338"/>
      <c r="K8" s="338"/>
      <c r="L8" s="338"/>
      <c r="M8" s="338"/>
    </row>
    <row r="9" spans="1:13">
      <c r="A9" s="54"/>
      <c r="B9" s="54"/>
      <c r="C9" s="55"/>
      <c r="D9" s="153"/>
      <c r="E9" s="154"/>
      <c r="F9" s="155"/>
      <c r="G9" s="56"/>
      <c r="H9" s="56"/>
      <c r="I9" s="52"/>
      <c r="J9" s="52"/>
      <c r="K9" s="52"/>
      <c r="L9" s="52"/>
      <c r="M9" s="52"/>
    </row>
    <row r="10" spans="1:13">
      <c r="A10" s="29"/>
      <c r="B10" s="29"/>
      <c r="C10" s="30" t="s">
        <v>141</v>
      </c>
      <c r="D10" s="42">
        <f>SUM(D122)</f>
        <v>466700</v>
      </c>
      <c r="E10" s="46">
        <f>F10-D10</f>
        <v>18100</v>
      </c>
      <c r="F10" s="156">
        <f>SUM(F122)</f>
        <v>484800</v>
      </c>
      <c r="G10" s="33"/>
      <c r="H10" s="33"/>
      <c r="I10" s="337"/>
      <c r="J10" s="338"/>
      <c r="K10" s="338"/>
      <c r="L10" s="338"/>
      <c r="M10" s="338"/>
    </row>
    <row r="11" spans="1:13">
      <c r="A11" s="54"/>
      <c r="B11" s="54"/>
      <c r="C11" s="55"/>
      <c r="D11" s="153"/>
      <c r="E11" s="154"/>
      <c r="F11" s="155"/>
      <c r="G11" s="56"/>
      <c r="H11" s="56"/>
      <c r="I11" s="52"/>
      <c r="J11" s="52"/>
      <c r="K11" s="52"/>
      <c r="L11" s="52"/>
      <c r="M11" s="52"/>
    </row>
    <row r="12" spans="1:13" ht="25.5">
      <c r="A12" s="29"/>
      <c r="B12" s="29"/>
      <c r="C12" s="157" t="s">
        <v>142</v>
      </c>
      <c r="D12" s="42">
        <f>SUM(D141,D164,D190,D233,D261,D295,D335,D358,D390)</f>
        <v>1951986</v>
      </c>
      <c r="E12" s="46">
        <f>F12-D12</f>
        <v>85077</v>
      </c>
      <c r="F12" s="156">
        <f>SUM(F141,F164,F190,F233,F261,F295,F335,F358,F390)</f>
        <v>2037063</v>
      </c>
      <c r="G12" s="33"/>
      <c r="H12" s="33"/>
      <c r="I12" s="52"/>
      <c r="J12" s="52"/>
      <c r="K12" s="52"/>
      <c r="L12" s="52"/>
      <c r="M12" s="52"/>
    </row>
    <row r="13" spans="1:13">
      <c r="A13" s="29"/>
      <c r="B13" s="29"/>
      <c r="C13" s="30"/>
      <c r="D13" s="42"/>
      <c r="E13" s="46"/>
      <c r="F13" s="156"/>
      <c r="G13" s="33"/>
      <c r="H13" s="33"/>
      <c r="I13" s="52"/>
      <c r="J13" s="52"/>
      <c r="K13" s="52"/>
      <c r="L13" s="52"/>
      <c r="M13" s="52"/>
    </row>
    <row r="14" spans="1:13">
      <c r="A14" s="29"/>
      <c r="B14" s="29"/>
      <c r="C14" s="30" t="s">
        <v>135</v>
      </c>
      <c r="D14" s="42">
        <f>SUM(D414)</f>
        <v>138000</v>
      </c>
      <c r="E14" s="46">
        <f>SUM(E414)</f>
        <v>0</v>
      </c>
      <c r="F14" s="156">
        <f>SUM(F414)</f>
        <v>138000</v>
      </c>
      <c r="G14" s="33"/>
      <c r="H14" s="33"/>
      <c r="I14" s="52"/>
      <c r="J14" s="52"/>
      <c r="K14" s="52"/>
      <c r="L14" s="52"/>
      <c r="M14" s="52"/>
    </row>
    <row r="15" spans="1:13" ht="15.75">
      <c r="A15" s="328" t="s">
        <v>18</v>
      </c>
      <c r="B15" s="328"/>
      <c r="C15" s="328"/>
      <c r="D15" s="9"/>
      <c r="E15" s="9"/>
      <c r="F15" s="9"/>
      <c r="G15" s="9"/>
      <c r="H15" s="9"/>
    </row>
    <row r="16" spans="1:13" ht="15.75">
      <c r="A16" s="48"/>
      <c r="B16" s="48"/>
      <c r="C16" s="48"/>
      <c r="D16" s="318">
        <f>SUM(D8,D10,D12,D14)</f>
        <v>2950696</v>
      </c>
      <c r="E16" s="318">
        <f>SUM(E8,E10,E12,E14)</f>
        <v>103177</v>
      </c>
      <c r="F16" s="318">
        <f>SUM(F8,F10,F12,F14)</f>
        <v>3053873</v>
      </c>
      <c r="G16" s="9"/>
      <c r="H16" s="9"/>
    </row>
    <row r="17" spans="1:13" ht="15.75">
      <c r="A17" s="207"/>
      <c r="B17" s="207"/>
      <c r="C17" s="207"/>
      <c r="D17" s="9"/>
      <c r="E17" s="9"/>
      <c r="F17" s="9"/>
      <c r="G17" s="9"/>
      <c r="H17" s="9"/>
    </row>
    <row r="18" spans="1:13" ht="15.75">
      <c r="A18" s="207"/>
      <c r="B18" s="207"/>
      <c r="C18" s="227" t="s">
        <v>201</v>
      </c>
      <c r="D18" s="229">
        <v>4054224</v>
      </c>
      <c r="E18" s="232">
        <f>F18-D18</f>
        <v>-61224</v>
      </c>
      <c r="F18" s="317">
        <f>SUM(F440)</f>
        <v>3993000</v>
      </c>
      <c r="G18" s="9"/>
      <c r="H18" s="9"/>
    </row>
    <row r="19" spans="1:13" ht="15.75">
      <c r="A19" s="207"/>
      <c r="B19" s="207"/>
      <c r="C19" s="227"/>
      <c r="D19" s="229"/>
      <c r="E19" s="228"/>
      <c r="F19" s="228"/>
      <c r="G19" s="9"/>
      <c r="H19" s="9"/>
    </row>
    <row r="20" spans="1:13" ht="15.75">
      <c r="A20" s="207"/>
      <c r="B20" s="207"/>
      <c r="C20" s="227"/>
      <c r="D20" s="229"/>
      <c r="E20" s="228"/>
      <c r="F20" s="228"/>
      <c r="G20" s="9"/>
      <c r="H20" s="9"/>
    </row>
    <row r="21" spans="1:13" ht="15.75">
      <c r="A21" s="207"/>
      <c r="B21" s="207"/>
      <c r="C21" s="227"/>
      <c r="D21" s="319">
        <f>SUM(D16,D18)</f>
        <v>7004920</v>
      </c>
      <c r="E21" s="320">
        <f>SUM(E16,E18)</f>
        <v>41953</v>
      </c>
      <c r="F21" s="320">
        <f>SUM(F16,F18)</f>
        <v>7046873</v>
      </c>
      <c r="G21" s="9"/>
      <c r="H21" s="9"/>
    </row>
    <row r="22" spans="1:13" ht="15.75">
      <c r="A22" s="321"/>
      <c r="B22" s="321"/>
      <c r="C22" s="227"/>
      <c r="D22" s="319"/>
      <c r="E22" s="320"/>
      <c r="F22" s="320"/>
      <c r="G22" s="9"/>
      <c r="H22" s="9"/>
    </row>
    <row r="23" spans="1:13" ht="22.5" customHeight="1">
      <c r="A23" s="350" t="s">
        <v>155</v>
      </c>
      <c r="B23" s="351"/>
      <c r="C23" s="183" t="s">
        <v>154</v>
      </c>
      <c r="D23" s="353"/>
      <c r="E23" s="51"/>
      <c r="F23" s="51"/>
      <c r="G23" s="51"/>
      <c r="H23" s="9"/>
    </row>
    <row r="24" spans="1:13" ht="39.75" customHeight="1">
      <c r="A24" s="10" t="s">
        <v>21</v>
      </c>
      <c r="B24" s="10"/>
      <c r="C24" s="10"/>
      <c r="D24" s="10"/>
      <c r="E24" s="10"/>
      <c r="F24" s="10"/>
      <c r="G24" s="11"/>
    </row>
    <row r="25" spans="1:13" ht="15.75">
      <c r="A25" s="10"/>
      <c r="B25" s="10"/>
      <c r="C25" s="10"/>
      <c r="D25" s="10"/>
      <c r="E25" s="10"/>
      <c r="F25" s="10"/>
      <c r="G25" s="11"/>
    </row>
    <row r="26" spans="1:13" s="64" customFormat="1" ht="15" customHeight="1">
      <c r="A26" s="346" t="s">
        <v>45</v>
      </c>
      <c r="B26" s="346"/>
      <c r="C26" s="346"/>
      <c r="D26" s="346"/>
      <c r="E26" s="346"/>
      <c r="F26" s="346"/>
      <c r="G26" s="346"/>
      <c r="H26" s="347"/>
      <c r="J26" s="63"/>
      <c r="K26" s="63"/>
      <c r="L26" s="63"/>
      <c r="M26" s="63"/>
    </row>
    <row r="27" spans="1:13" ht="15.75">
      <c r="A27" s="49"/>
      <c r="B27" s="64"/>
      <c r="C27" s="49"/>
      <c r="D27" s="49"/>
      <c r="E27" s="49"/>
      <c r="F27" s="49"/>
      <c r="G27" s="11"/>
    </row>
    <row r="28" spans="1:13" ht="15.75">
      <c r="A28" s="7" t="s">
        <v>21</v>
      </c>
      <c r="B28" s="49"/>
      <c r="C28" s="10"/>
      <c r="D28" s="49"/>
      <c r="E28" s="49"/>
      <c r="F28" s="49"/>
      <c r="G28" s="11"/>
    </row>
    <row r="29" spans="1:13" ht="30" customHeight="1">
      <c r="A29" s="339" t="s">
        <v>46</v>
      </c>
      <c r="B29" s="339"/>
      <c r="C29" s="339"/>
      <c r="D29" s="339"/>
      <c r="E29" s="339"/>
      <c r="F29" s="339"/>
      <c r="G29" s="339"/>
    </row>
    <row r="30" spans="1:13" s="16" customFormat="1" ht="38.25">
      <c r="A30" s="12" t="s">
        <v>14</v>
      </c>
      <c r="B30" s="12" t="s">
        <v>15</v>
      </c>
      <c r="C30" s="13" t="s">
        <v>11</v>
      </c>
      <c r="D30" s="13" t="s">
        <v>157</v>
      </c>
      <c r="E30" s="14" t="s">
        <v>12</v>
      </c>
      <c r="F30" s="14" t="s">
        <v>158</v>
      </c>
      <c r="G30" s="15" t="s">
        <v>13</v>
      </c>
      <c r="H30" s="15" t="s">
        <v>0</v>
      </c>
    </row>
    <row r="31" spans="1:13">
      <c r="A31" s="17">
        <v>2</v>
      </c>
      <c r="B31" s="17">
        <v>3</v>
      </c>
      <c r="C31" s="17">
        <v>4</v>
      </c>
      <c r="D31" s="17">
        <v>5</v>
      </c>
      <c r="E31" s="18">
        <v>6</v>
      </c>
      <c r="F31" s="17">
        <v>7</v>
      </c>
      <c r="G31" s="19">
        <v>9</v>
      </c>
      <c r="H31" s="19">
        <v>8</v>
      </c>
    </row>
    <row r="32" spans="1:13" s="64" customFormat="1">
      <c r="A32" s="245">
        <v>750</v>
      </c>
      <c r="B32" s="190">
        <v>3111</v>
      </c>
      <c r="C32" s="241" t="s">
        <v>23</v>
      </c>
      <c r="D32" s="69">
        <v>230000</v>
      </c>
      <c r="E32" s="70">
        <v>0</v>
      </c>
      <c r="F32" s="70">
        <v>230000</v>
      </c>
      <c r="G32" s="80" t="s">
        <v>43</v>
      </c>
      <c r="H32" s="77"/>
      <c r="J32" s="65"/>
      <c r="K32" s="65"/>
      <c r="L32" s="65"/>
    </row>
    <row r="33" spans="1:13" s="64" customFormat="1" ht="24.75" customHeight="1">
      <c r="A33" s="310">
        <v>751</v>
      </c>
      <c r="B33" s="311">
        <v>3111</v>
      </c>
      <c r="C33" s="242" t="s">
        <v>254</v>
      </c>
      <c r="D33" s="71">
        <v>20000</v>
      </c>
      <c r="E33" s="70">
        <v>0</v>
      </c>
      <c r="F33" s="70">
        <v>20000</v>
      </c>
      <c r="G33" s="80">
        <v>315</v>
      </c>
      <c r="H33" s="77"/>
    </row>
    <row r="34" spans="1:13" s="64" customFormat="1">
      <c r="A34" s="310">
        <v>760</v>
      </c>
      <c r="B34" s="311">
        <v>3121</v>
      </c>
      <c r="C34" s="243" t="s">
        <v>24</v>
      </c>
      <c r="D34" s="71">
        <v>7000</v>
      </c>
      <c r="E34" s="70">
        <v>0</v>
      </c>
      <c r="F34" s="70">
        <v>7000</v>
      </c>
      <c r="G34" s="80" t="s">
        <v>43</v>
      </c>
      <c r="H34" s="77"/>
      <c r="J34" s="65"/>
      <c r="K34" s="65"/>
      <c r="L34" s="65"/>
    </row>
    <row r="35" spans="1:13" s="64" customFormat="1" ht="33.75" customHeight="1">
      <c r="A35" s="310">
        <v>761</v>
      </c>
      <c r="B35" s="311">
        <v>3121</v>
      </c>
      <c r="C35" s="242" t="s">
        <v>25</v>
      </c>
      <c r="D35" s="71">
        <v>0</v>
      </c>
      <c r="E35" s="70">
        <v>0</v>
      </c>
      <c r="F35" s="70">
        <v>0</v>
      </c>
      <c r="G35" s="80">
        <v>315</v>
      </c>
      <c r="H35" s="77"/>
    </row>
    <row r="36" spans="1:13" s="64" customFormat="1">
      <c r="A36" s="310">
        <v>770</v>
      </c>
      <c r="B36" s="311">
        <v>3132</v>
      </c>
      <c r="C36" s="243" t="s">
        <v>26</v>
      </c>
      <c r="D36" s="71">
        <v>41000</v>
      </c>
      <c r="E36" s="70">
        <v>0</v>
      </c>
      <c r="F36" s="70">
        <v>41000</v>
      </c>
      <c r="G36" s="80" t="s">
        <v>43</v>
      </c>
      <c r="H36" s="77"/>
    </row>
    <row r="37" spans="1:13" s="64" customFormat="1" ht="26.25" customHeight="1">
      <c r="A37" s="310">
        <v>771</v>
      </c>
      <c r="B37" s="311">
        <v>3132</v>
      </c>
      <c r="C37" s="242" t="s">
        <v>27</v>
      </c>
      <c r="D37" s="71">
        <v>10000</v>
      </c>
      <c r="E37" s="70">
        <v>0</v>
      </c>
      <c r="F37" s="70">
        <v>10000</v>
      </c>
      <c r="G37" s="80">
        <v>315</v>
      </c>
      <c r="H37" s="77"/>
      <c r="M37" s="65"/>
    </row>
    <row r="38" spans="1:13" s="64" customFormat="1" ht="24.75" customHeight="1">
      <c r="A38" s="245">
        <v>780</v>
      </c>
      <c r="B38" s="190">
        <v>3133</v>
      </c>
      <c r="C38" s="244" t="s">
        <v>28</v>
      </c>
      <c r="D38" s="69">
        <v>5000</v>
      </c>
      <c r="E38" s="70">
        <v>0</v>
      </c>
      <c r="F38" s="70">
        <v>5000</v>
      </c>
      <c r="G38" s="80" t="s">
        <v>43</v>
      </c>
      <c r="H38" s="77"/>
      <c r="J38" s="65"/>
      <c r="K38" s="65"/>
      <c r="L38" s="65"/>
      <c r="M38" s="65"/>
    </row>
    <row r="39" spans="1:13" s="64" customFormat="1" ht="27.75" customHeight="1">
      <c r="A39" s="245" t="s">
        <v>29</v>
      </c>
      <c r="B39" s="190">
        <v>3133</v>
      </c>
      <c r="C39" s="244" t="s">
        <v>30</v>
      </c>
      <c r="D39" s="69">
        <v>1000</v>
      </c>
      <c r="E39" s="70">
        <v>0</v>
      </c>
      <c r="F39" s="70">
        <v>1000</v>
      </c>
      <c r="G39" s="80">
        <v>315</v>
      </c>
      <c r="H39" s="77"/>
      <c r="J39" s="65"/>
      <c r="K39" s="65"/>
      <c r="L39" s="65"/>
    </row>
    <row r="40" spans="1:13" s="64" customFormat="1" ht="27.75" hidden="1" customHeight="1">
      <c r="A40" s="239"/>
      <c r="B40" s="190" t="s">
        <v>31</v>
      </c>
      <c r="C40" s="245">
        <v>3212</v>
      </c>
      <c r="D40" s="74" t="s">
        <v>32</v>
      </c>
      <c r="E40" s="69">
        <v>0</v>
      </c>
      <c r="F40" s="66"/>
      <c r="G40" s="66"/>
      <c r="H40" s="77"/>
    </row>
    <row r="41" spans="1:13" s="64" customFormat="1" ht="25.5" customHeight="1">
      <c r="A41" s="245" t="s">
        <v>33</v>
      </c>
      <c r="B41" s="190">
        <v>3212</v>
      </c>
      <c r="C41" s="244" t="s">
        <v>34</v>
      </c>
      <c r="D41" s="69">
        <v>12000</v>
      </c>
      <c r="E41" s="70">
        <v>0</v>
      </c>
      <c r="F41" s="70">
        <v>12000</v>
      </c>
      <c r="G41" s="80">
        <v>315</v>
      </c>
      <c r="H41" s="77"/>
    </row>
    <row r="42" spans="1:13" s="64" customFormat="1" ht="18.75" hidden="1" customHeight="1">
      <c r="A42" s="239"/>
      <c r="B42" s="190" t="s">
        <v>35</v>
      </c>
      <c r="C42" s="245">
        <v>3213</v>
      </c>
      <c r="D42" s="68" t="s">
        <v>36</v>
      </c>
      <c r="E42" s="69">
        <v>0</v>
      </c>
      <c r="F42" s="66"/>
      <c r="G42" s="66"/>
      <c r="H42" s="77"/>
      <c r="M42" s="65"/>
    </row>
    <row r="43" spans="1:13" s="64" customFormat="1" ht="19.5" hidden="1" customHeight="1">
      <c r="A43" s="312"/>
      <c r="B43" s="313">
        <v>781</v>
      </c>
      <c r="C43" s="246">
        <v>3232</v>
      </c>
      <c r="D43" s="75" t="s">
        <v>37</v>
      </c>
      <c r="E43" s="69">
        <v>0</v>
      </c>
      <c r="F43" s="66"/>
      <c r="G43" s="66"/>
      <c r="H43" s="77"/>
      <c r="J43" s="65"/>
      <c r="K43" s="65"/>
      <c r="L43" s="65"/>
      <c r="M43" s="65"/>
    </row>
    <row r="44" spans="1:13" s="64" customFormat="1" ht="21" hidden="1" customHeight="1">
      <c r="A44" s="239"/>
      <c r="B44" s="190" t="s">
        <v>38</v>
      </c>
      <c r="C44" s="245">
        <v>3236</v>
      </c>
      <c r="D44" s="74" t="s">
        <v>39</v>
      </c>
      <c r="E44" s="69">
        <v>0</v>
      </c>
      <c r="F44" s="66"/>
      <c r="G44" s="66"/>
      <c r="H44" s="77"/>
      <c r="J44" s="65"/>
      <c r="K44" s="65"/>
      <c r="L44" s="65"/>
    </row>
    <row r="45" spans="1:13" s="65" customFormat="1" ht="30" customHeight="1">
      <c r="A45" s="296">
        <v>782</v>
      </c>
      <c r="B45" s="205">
        <v>3299</v>
      </c>
      <c r="C45" s="237" t="s">
        <v>41</v>
      </c>
      <c r="D45" s="70">
        <v>0</v>
      </c>
      <c r="E45" s="70">
        <v>0</v>
      </c>
      <c r="F45" s="70">
        <v>0</v>
      </c>
      <c r="G45" s="81"/>
      <c r="H45" s="78"/>
      <c r="J45" s="64"/>
      <c r="K45" s="64"/>
      <c r="L45" s="64"/>
      <c r="M45" s="64"/>
    </row>
    <row r="46" spans="1:13" s="64" customFormat="1" ht="25.5" customHeight="1">
      <c r="A46" s="296">
        <v>783</v>
      </c>
      <c r="B46" s="205">
        <v>3299</v>
      </c>
      <c r="C46" s="237" t="s">
        <v>42</v>
      </c>
      <c r="D46" s="70">
        <v>5774</v>
      </c>
      <c r="E46" s="70">
        <v>0</v>
      </c>
      <c r="F46" s="70">
        <v>5774</v>
      </c>
      <c r="G46" s="80">
        <v>315</v>
      </c>
      <c r="H46" s="77"/>
    </row>
    <row r="47" spans="1:13">
      <c r="A47" s="29"/>
      <c r="B47" s="29"/>
      <c r="C47" s="30" t="s">
        <v>44</v>
      </c>
      <c r="D47" s="31">
        <f>SUM(D32:D46)</f>
        <v>331774</v>
      </c>
      <c r="E47" s="31">
        <f>SUM(E32:E46)</f>
        <v>0</v>
      </c>
      <c r="F47" s="32">
        <f>SUM(F32:F46)</f>
        <v>331774</v>
      </c>
      <c r="G47" s="33"/>
      <c r="H47" s="33"/>
    </row>
    <row r="48" spans="1:13" s="62" customFormat="1">
      <c r="A48" s="57"/>
      <c r="B48" s="57"/>
      <c r="C48" s="58"/>
      <c r="D48" s="59"/>
      <c r="E48" s="60"/>
      <c r="F48" s="59"/>
      <c r="G48" s="61"/>
      <c r="H48" s="61"/>
    </row>
    <row r="49" spans="1:13" s="62" customFormat="1">
      <c r="A49" s="57"/>
      <c r="B49" s="57"/>
      <c r="C49" s="58"/>
      <c r="D49" s="59"/>
      <c r="E49" s="60"/>
      <c r="F49" s="59"/>
      <c r="G49" s="188"/>
      <c r="H49" s="189"/>
    </row>
    <row r="50" spans="1:13" ht="39" customHeight="1">
      <c r="A50" s="10" t="s">
        <v>22</v>
      </c>
      <c r="B50" s="34"/>
      <c r="C50" s="35"/>
      <c r="D50" s="36"/>
      <c r="E50" s="37"/>
      <c r="F50" s="36"/>
      <c r="G50" s="16"/>
      <c r="H50" s="16"/>
    </row>
    <row r="51" spans="1:13" s="16" customFormat="1" ht="25.5">
      <c r="A51" s="43" t="s">
        <v>17</v>
      </c>
      <c r="B51" s="43" t="s">
        <v>15</v>
      </c>
      <c r="C51" s="44" t="s">
        <v>11</v>
      </c>
      <c r="D51" s="44" t="s">
        <v>157</v>
      </c>
      <c r="E51" s="45" t="s">
        <v>12</v>
      </c>
      <c r="F51" s="45" t="s">
        <v>158</v>
      </c>
      <c r="G51" s="38"/>
      <c r="H51" s="15" t="s">
        <v>0</v>
      </c>
    </row>
    <row r="52" spans="1:13" s="16" customFormat="1" ht="25.5">
      <c r="A52" s="304" t="s">
        <v>43</v>
      </c>
      <c r="B52" s="140">
        <v>6711</v>
      </c>
      <c r="C52" s="247" t="s">
        <v>76</v>
      </c>
      <c r="D52" s="150">
        <v>283000</v>
      </c>
      <c r="E52" s="150"/>
      <c r="F52" s="150">
        <v>283000</v>
      </c>
      <c r="G52" s="38"/>
      <c r="H52" s="138">
        <v>0</v>
      </c>
    </row>
    <row r="53" spans="1:13" s="16" customFormat="1" ht="25.5">
      <c r="A53" s="304">
        <v>315</v>
      </c>
      <c r="B53" s="140">
        <v>6361</v>
      </c>
      <c r="C53" s="247" t="s">
        <v>144</v>
      </c>
      <c r="D53" s="150">
        <v>48774</v>
      </c>
      <c r="E53" s="150"/>
      <c r="F53" s="150">
        <v>48774</v>
      </c>
      <c r="G53" s="38"/>
      <c r="H53" s="138"/>
    </row>
    <row r="54" spans="1:13" s="16" customFormat="1">
      <c r="A54" s="149"/>
      <c r="B54" s="140">
        <v>9221</v>
      </c>
      <c r="C54" s="247" t="s">
        <v>214</v>
      </c>
      <c r="D54" s="150">
        <v>23861.3</v>
      </c>
      <c r="E54" s="150"/>
      <c r="F54" s="150">
        <v>23861.3</v>
      </c>
      <c r="G54" s="38"/>
      <c r="H54" s="138" t="s">
        <v>230</v>
      </c>
    </row>
    <row r="55" spans="1:13" s="16" customFormat="1">
      <c r="A55" s="149"/>
      <c r="B55" s="140">
        <v>9222</v>
      </c>
      <c r="C55" s="247" t="s">
        <v>202</v>
      </c>
      <c r="D55" s="150">
        <v>-23861.3</v>
      </c>
      <c r="E55" s="150"/>
      <c r="F55" s="150">
        <v>-23861.3</v>
      </c>
      <c r="G55" s="38"/>
      <c r="H55" s="138" t="s">
        <v>231</v>
      </c>
    </row>
    <row r="56" spans="1:13" s="62" customFormat="1">
      <c r="A56" s="143"/>
      <c r="B56" s="143"/>
      <c r="C56" s="144" t="s">
        <v>20</v>
      </c>
      <c r="D56" s="147">
        <f>SUM(D52:D55)</f>
        <v>331774</v>
      </c>
      <c r="E56" s="146">
        <f>SUM(E52:E55)</f>
        <v>0</v>
      </c>
      <c r="F56" s="147">
        <f>SUM(F52:F55)</f>
        <v>331774</v>
      </c>
      <c r="G56" s="85"/>
      <c r="H56" s="148"/>
    </row>
    <row r="57" spans="1:13" s="62" customFormat="1">
      <c r="A57" s="57"/>
      <c r="B57" s="57"/>
      <c r="C57" s="58"/>
      <c r="D57" s="59"/>
      <c r="E57" s="60"/>
      <c r="F57" s="59"/>
      <c r="G57" s="61"/>
      <c r="H57" s="61"/>
    </row>
    <row r="58" spans="1:13" s="62" customFormat="1">
      <c r="A58" s="57"/>
      <c r="B58" s="57"/>
      <c r="C58" s="58"/>
      <c r="D58" s="59"/>
      <c r="E58" s="60"/>
      <c r="F58" s="59"/>
      <c r="G58" s="61"/>
      <c r="H58" s="61"/>
    </row>
    <row r="59" spans="1:13" s="62" customFormat="1" ht="15.75">
      <c r="A59" s="7" t="s">
        <v>21</v>
      </c>
      <c r="B59" s="57"/>
      <c r="C59" s="58"/>
      <c r="D59" s="59"/>
      <c r="E59" s="60"/>
      <c r="F59" s="59"/>
      <c r="G59" s="61"/>
      <c r="H59" s="61"/>
    </row>
    <row r="60" spans="1:13" s="62" customFormat="1" ht="15" customHeight="1">
      <c r="A60" s="342" t="s">
        <v>47</v>
      </c>
      <c r="B60" s="342"/>
      <c r="C60" s="342"/>
      <c r="D60" s="342"/>
      <c r="E60" s="342"/>
      <c r="F60" s="342"/>
      <c r="G60" s="342"/>
      <c r="H60" s="61"/>
    </row>
    <row r="61" spans="1:13" s="16" customFormat="1" ht="38.25">
      <c r="A61" s="43" t="s">
        <v>14</v>
      </c>
      <c r="B61" s="43" t="s">
        <v>15</v>
      </c>
      <c r="C61" s="44" t="s">
        <v>11</v>
      </c>
      <c r="D61" s="44" t="s">
        <v>157</v>
      </c>
      <c r="E61" s="45" t="s">
        <v>12</v>
      </c>
      <c r="F61" s="45" t="s">
        <v>158</v>
      </c>
      <c r="G61" s="15" t="s">
        <v>13</v>
      </c>
      <c r="H61" s="15" t="s">
        <v>0</v>
      </c>
    </row>
    <row r="62" spans="1:13">
      <c r="A62" s="17">
        <v>2</v>
      </c>
      <c r="B62" s="17">
        <v>3</v>
      </c>
      <c r="C62" s="17">
        <v>4</v>
      </c>
      <c r="D62" s="17">
        <v>5</v>
      </c>
      <c r="E62" s="18">
        <v>6</v>
      </c>
      <c r="F62" s="17">
        <v>7</v>
      </c>
      <c r="G62" s="19">
        <v>9</v>
      </c>
      <c r="H62" s="19">
        <v>8</v>
      </c>
    </row>
    <row r="63" spans="1:13" s="64" customFormat="1" ht="19.5" customHeight="1">
      <c r="A63" s="293">
        <v>5729</v>
      </c>
      <c r="B63" s="76">
        <v>3221</v>
      </c>
      <c r="C63" s="239" t="s">
        <v>48</v>
      </c>
      <c r="D63" s="70">
        <v>13000</v>
      </c>
      <c r="E63" s="66">
        <v>0</v>
      </c>
      <c r="F63" s="70">
        <v>13000</v>
      </c>
      <c r="G63" s="77">
        <v>315</v>
      </c>
      <c r="H63" s="77"/>
      <c r="M63" s="65"/>
    </row>
    <row r="64" spans="1:13" s="64" customFormat="1">
      <c r="A64" s="293" t="s">
        <v>159</v>
      </c>
      <c r="B64" s="76">
        <v>3211</v>
      </c>
      <c r="C64" s="239" t="s">
        <v>59</v>
      </c>
      <c r="D64" s="70">
        <v>2000</v>
      </c>
      <c r="E64" s="66">
        <v>0</v>
      </c>
      <c r="F64" s="70">
        <v>2000</v>
      </c>
      <c r="G64" s="77">
        <v>315</v>
      </c>
      <c r="H64" s="77"/>
      <c r="M64" s="65"/>
    </row>
    <row r="65" spans="1:13" s="64" customFormat="1">
      <c r="A65" s="293" t="s">
        <v>217</v>
      </c>
      <c r="B65" s="76">
        <v>3213</v>
      </c>
      <c r="C65" s="239" t="s">
        <v>36</v>
      </c>
      <c r="D65" s="70">
        <v>5000</v>
      </c>
      <c r="E65" s="66">
        <v>0</v>
      </c>
      <c r="F65" s="70">
        <v>5000</v>
      </c>
      <c r="G65" s="77">
        <v>315</v>
      </c>
      <c r="H65" s="77"/>
      <c r="M65" s="65"/>
    </row>
    <row r="66" spans="1:13" s="64" customFormat="1">
      <c r="A66" s="293">
        <v>5730</v>
      </c>
      <c r="B66" s="76">
        <v>3222</v>
      </c>
      <c r="C66" s="239" t="s">
        <v>49</v>
      </c>
      <c r="D66" s="70">
        <v>12000</v>
      </c>
      <c r="E66" s="66">
        <v>0</v>
      </c>
      <c r="F66" s="70">
        <f>SUM(D66:E66)</f>
        <v>12000</v>
      </c>
      <c r="G66" s="77">
        <v>315</v>
      </c>
      <c r="H66" s="77"/>
      <c r="J66" s="65"/>
      <c r="K66" s="65"/>
      <c r="L66" s="65"/>
    </row>
    <row r="67" spans="1:13" s="64" customFormat="1">
      <c r="A67" s="293" t="s">
        <v>218</v>
      </c>
      <c r="B67" s="76">
        <v>3224</v>
      </c>
      <c r="C67" s="239" t="s">
        <v>161</v>
      </c>
      <c r="D67" s="70">
        <v>3000</v>
      </c>
      <c r="E67" s="66">
        <v>0</v>
      </c>
      <c r="F67" s="70">
        <v>3000</v>
      </c>
      <c r="G67" s="77">
        <v>315</v>
      </c>
      <c r="H67" s="77"/>
      <c r="J67" s="65"/>
      <c r="K67" s="65"/>
      <c r="L67" s="65"/>
    </row>
    <row r="68" spans="1:13" s="64" customFormat="1">
      <c r="A68" s="293">
        <v>5731</v>
      </c>
      <c r="B68" s="76">
        <v>3225</v>
      </c>
      <c r="C68" s="239" t="s">
        <v>50</v>
      </c>
      <c r="D68" s="70">
        <v>11000</v>
      </c>
      <c r="E68" s="66">
        <v>0</v>
      </c>
      <c r="F68" s="70">
        <v>11000</v>
      </c>
      <c r="G68" s="77">
        <v>315</v>
      </c>
      <c r="H68" s="77"/>
    </row>
    <row r="69" spans="1:13" s="64" customFormat="1">
      <c r="A69" s="293" t="s">
        <v>160</v>
      </c>
      <c r="B69" s="76">
        <v>3236</v>
      </c>
      <c r="C69" s="239" t="s">
        <v>39</v>
      </c>
      <c r="D69" s="70">
        <v>2000</v>
      </c>
      <c r="E69" s="66">
        <v>0</v>
      </c>
      <c r="F69" s="70">
        <v>2000</v>
      </c>
      <c r="G69" s="77">
        <v>315</v>
      </c>
      <c r="H69" s="77"/>
    </row>
    <row r="70" spans="1:13" s="64" customFormat="1">
      <c r="A70" s="293">
        <v>5732</v>
      </c>
      <c r="B70" s="76">
        <v>3238</v>
      </c>
      <c r="C70" s="239" t="s">
        <v>51</v>
      </c>
      <c r="D70" s="70">
        <v>3000</v>
      </c>
      <c r="E70" s="66">
        <v>0</v>
      </c>
      <c r="F70" s="70">
        <v>3000</v>
      </c>
      <c r="G70" s="77">
        <v>315</v>
      </c>
      <c r="H70" s="77"/>
    </row>
    <row r="71" spans="1:13" s="64" customFormat="1">
      <c r="A71" s="293">
        <v>5733</v>
      </c>
      <c r="B71" s="76">
        <v>3239</v>
      </c>
      <c r="C71" s="239" t="s">
        <v>52</v>
      </c>
      <c r="D71" s="70">
        <v>3000</v>
      </c>
      <c r="E71" s="66">
        <v>0</v>
      </c>
      <c r="F71" s="70">
        <f>SUM(D71:E71)</f>
        <v>3000</v>
      </c>
      <c r="G71" s="77">
        <v>315</v>
      </c>
      <c r="H71" s="77"/>
      <c r="M71" s="65"/>
    </row>
    <row r="72" spans="1:13" s="64" customFormat="1" ht="16.5" customHeight="1">
      <c r="A72" s="293" t="s">
        <v>53</v>
      </c>
      <c r="B72" s="67">
        <v>3299</v>
      </c>
      <c r="C72" s="241" t="s">
        <v>40</v>
      </c>
      <c r="D72" s="69">
        <v>3236</v>
      </c>
      <c r="E72" s="66">
        <v>0</v>
      </c>
      <c r="F72" s="70">
        <v>3236</v>
      </c>
      <c r="G72" s="77">
        <v>315</v>
      </c>
      <c r="H72" s="83"/>
      <c r="M72" s="65"/>
    </row>
    <row r="73" spans="1:13" s="64" customFormat="1">
      <c r="A73" s="293">
        <v>5734</v>
      </c>
      <c r="B73" s="76">
        <v>4221</v>
      </c>
      <c r="C73" s="239" t="s">
        <v>54</v>
      </c>
      <c r="D73" s="70">
        <v>5000</v>
      </c>
      <c r="E73" s="66">
        <v>0</v>
      </c>
      <c r="F73" s="70">
        <f>SUM(D73:E73)</f>
        <v>5000</v>
      </c>
      <c r="G73" s="84" t="s">
        <v>55</v>
      </c>
      <c r="H73" s="230"/>
    </row>
    <row r="74" spans="1:13" ht="16.5" customHeight="1">
      <c r="A74" s="85"/>
      <c r="B74" s="85"/>
      <c r="C74" s="86" t="s">
        <v>57</v>
      </c>
      <c r="D74" s="87">
        <f>SUM(D63:D73)</f>
        <v>62236</v>
      </c>
      <c r="E74" s="88">
        <f>SUM(E63:E73)</f>
        <v>0</v>
      </c>
      <c r="F74" s="89">
        <f>SUM(F63:F73)</f>
        <v>62236</v>
      </c>
      <c r="G74" s="90"/>
      <c r="H74" s="90"/>
    </row>
    <row r="75" spans="1:13" s="62" customFormat="1">
      <c r="A75" s="57"/>
      <c r="B75" s="57"/>
      <c r="C75" s="58"/>
      <c r="D75" s="59"/>
      <c r="E75" s="60"/>
      <c r="F75" s="59"/>
      <c r="G75" s="61"/>
      <c r="H75" s="61"/>
    </row>
    <row r="76" spans="1:13" s="62" customFormat="1">
      <c r="A76" s="57"/>
      <c r="B76" s="57"/>
      <c r="C76" s="58"/>
      <c r="D76" s="59"/>
      <c r="E76" s="60"/>
      <c r="F76" s="59"/>
      <c r="G76" s="61"/>
      <c r="H76" s="61"/>
    </row>
    <row r="77" spans="1:13" s="62" customFormat="1">
      <c r="A77" s="57"/>
      <c r="B77" s="57"/>
      <c r="C77" s="58"/>
      <c r="D77" s="59"/>
      <c r="E77" s="60"/>
      <c r="F77" s="59"/>
      <c r="G77" s="61"/>
      <c r="H77" s="61"/>
    </row>
    <row r="78" spans="1:13" ht="18.75" customHeight="1">
      <c r="A78" s="10" t="s">
        <v>22</v>
      </c>
      <c r="B78" s="34"/>
      <c r="C78" s="35"/>
      <c r="D78" s="36"/>
      <c r="E78" s="37"/>
      <c r="F78" s="36"/>
      <c r="G78" s="16"/>
      <c r="H78" s="16"/>
    </row>
    <row r="79" spans="1:13" s="16" customFormat="1" ht="25.5">
      <c r="A79" s="43" t="s">
        <v>17</v>
      </c>
      <c r="B79" s="43" t="s">
        <v>15</v>
      </c>
      <c r="C79" s="44" t="s">
        <v>11</v>
      </c>
      <c r="D79" s="44" t="s">
        <v>157</v>
      </c>
      <c r="E79" s="45" t="s">
        <v>12</v>
      </c>
      <c r="F79" s="45" t="s">
        <v>158</v>
      </c>
      <c r="G79" s="38"/>
      <c r="H79" s="15" t="s">
        <v>0</v>
      </c>
    </row>
    <row r="80" spans="1:13" s="16" customFormat="1" ht="25.5">
      <c r="A80" s="304">
        <v>315</v>
      </c>
      <c r="B80" s="140">
        <v>6361</v>
      </c>
      <c r="C80" s="247" t="s">
        <v>143</v>
      </c>
      <c r="D80" s="150">
        <v>57827.01</v>
      </c>
      <c r="E80" s="150"/>
      <c r="F80" s="150">
        <f>SUM(D80:E80)</f>
        <v>57827.01</v>
      </c>
      <c r="G80" s="38"/>
      <c r="H80" s="138"/>
    </row>
    <row r="81" spans="1:8" s="16" customFormat="1">
      <c r="A81" s="304" t="s">
        <v>55</v>
      </c>
      <c r="B81" s="140">
        <v>6362</v>
      </c>
      <c r="C81" s="247" t="s">
        <v>56</v>
      </c>
      <c r="D81" s="150">
        <v>7599.99</v>
      </c>
      <c r="E81" s="150"/>
      <c r="F81" s="150">
        <f>SUM(D81:E81)</f>
        <v>7599.99</v>
      </c>
      <c r="G81" s="38"/>
      <c r="H81" s="138"/>
    </row>
    <row r="82" spans="1:8" s="16" customFormat="1" ht="25.5">
      <c r="A82" s="149"/>
      <c r="B82" s="140">
        <v>9222</v>
      </c>
      <c r="C82" s="247" t="s">
        <v>203</v>
      </c>
      <c r="D82" s="150">
        <v>-2599.9899999999998</v>
      </c>
      <c r="E82" s="150"/>
      <c r="F82" s="150">
        <f>SUM(D82:E82)</f>
        <v>-2599.9899999999998</v>
      </c>
      <c r="G82" s="38"/>
      <c r="H82" s="233" t="s">
        <v>219</v>
      </c>
    </row>
    <row r="83" spans="1:8" s="16" customFormat="1">
      <c r="A83" s="149"/>
      <c r="B83" s="140">
        <v>9222</v>
      </c>
      <c r="C83" s="247" t="s">
        <v>176</v>
      </c>
      <c r="D83" s="150">
        <v>-591.01</v>
      </c>
      <c r="E83" s="150"/>
      <c r="F83" s="150">
        <v>-591.01</v>
      </c>
      <c r="G83" s="38"/>
      <c r="H83" s="138" t="s">
        <v>204</v>
      </c>
    </row>
    <row r="84" spans="1:8" s="16" customFormat="1">
      <c r="A84" s="149"/>
      <c r="B84" s="140">
        <v>9221</v>
      </c>
      <c r="C84" s="247" t="s">
        <v>188</v>
      </c>
      <c r="D84" s="150">
        <v>36112.25</v>
      </c>
      <c r="E84" s="150"/>
      <c r="F84" s="150">
        <f>SUM(D84:E84)</f>
        <v>36112.25</v>
      </c>
      <c r="G84" s="38"/>
      <c r="H84" s="138"/>
    </row>
    <row r="85" spans="1:8" s="16" customFormat="1">
      <c r="A85" s="149"/>
      <c r="B85" s="140">
        <v>9222</v>
      </c>
      <c r="C85" s="247" t="s">
        <v>202</v>
      </c>
      <c r="D85" s="150">
        <v>-36112.25</v>
      </c>
      <c r="E85" s="150"/>
      <c r="F85" s="150">
        <f>SUM(D85:E85)</f>
        <v>-36112.25</v>
      </c>
      <c r="G85" s="38"/>
      <c r="H85" s="138" t="s">
        <v>231</v>
      </c>
    </row>
    <row r="86" spans="1:8" s="62" customFormat="1">
      <c r="A86" s="143"/>
      <c r="B86" s="143"/>
      <c r="C86" s="144" t="s">
        <v>20</v>
      </c>
      <c r="D86" s="145">
        <f>SUM(D80:D85)</f>
        <v>62236</v>
      </c>
      <c r="E86" s="146">
        <f>SUM(E80:E85)</f>
        <v>0</v>
      </c>
      <c r="F86" s="147">
        <f>SUM(F80:F85)</f>
        <v>62236</v>
      </c>
      <c r="G86" s="85"/>
      <c r="H86" s="148"/>
    </row>
    <row r="87" spans="1:8" s="62" customFormat="1">
      <c r="A87" s="162"/>
      <c r="B87" s="162"/>
      <c r="C87" s="163"/>
      <c r="D87" s="164"/>
      <c r="E87" s="165"/>
      <c r="F87" s="164"/>
      <c r="G87" s="159"/>
      <c r="H87" s="166"/>
    </row>
    <row r="88" spans="1:8" s="62" customFormat="1">
      <c r="A88" s="162"/>
      <c r="B88" s="162"/>
      <c r="C88" s="163"/>
      <c r="D88" s="164"/>
      <c r="E88" s="165"/>
      <c r="F88" s="164"/>
      <c r="G88" s="159"/>
      <c r="H88" s="166"/>
    </row>
    <row r="89" spans="1:8" s="62" customFormat="1">
      <c r="A89" s="57"/>
      <c r="B89" s="57"/>
      <c r="C89" s="58"/>
      <c r="D89" s="59"/>
      <c r="E89" s="60"/>
      <c r="F89" s="59"/>
      <c r="G89" s="61"/>
      <c r="H89" s="61"/>
    </row>
    <row r="90" spans="1:8" s="8" customFormat="1" ht="22.5" customHeight="1">
      <c r="A90" s="350" t="s">
        <v>155</v>
      </c>
      <c r="B90" s="351"/>
      <c r="C90" s="183" t="s">
        <v>156</v>
      </c>
      <c r="D90" s="5"/>
      <c r="E90" s="5"/>
      <c r="F90" s="5"/>
      <c r="G90" s="6"/>
      <c r="H90" s="7"/>
    </row>
    <row r="91" spans="1:8" s="62" customFormat="1">
      <c r="A91" s="57"/>
      <c r="B91" s="57"/>
      <c r="C91" s="58"/>
      <c r="D91" s="59"/>
      <c r="E91" s="60"/>
      <c r="F91" s="59"/>
      <c r="G91" s="61"/>
      <c r="H91" s="61"/>
    </row>
    <row r="92" spans="1:8" s="62" customFormat="1">
      <c r="A92" s="348" t="s">
        <v>58</v>
      </c>
      <c r="B92" s="348"/>
      <c r="C92" s="348"/>
      <c r="D92" s="348"/>
      <c r="E92" s="348"/>
      <c r="F92" s="348"/>
      <c r="G92" s="348"/>
      <c r="H92" s="348"/>
    </row>
    <row r="93" spans="1:8" s="62" customFormat="1">
      <c r="A93" s="57"/>
      <c r="B93" s="57"/>
      <c r="C93" s="58"/>
      <c r="D93" s="59"/>
      <c r="E93" s="60"/>
      <c r="F93" s="59"/>
      <c r="G93" s="61"/>
      <c r="H93" s="61"/>
    </row>
    <row r="94" spans="1:8" s="62" customFormat="1" ht="15.75">
      <c r="A94" s="7" t="s">
        <v>21</v>
      </c>
      <c r="B94" s="57"/>
      <c r="C94" s="58"/>
      <c r="D94" s="59"/>
      <c r="E94" s="60"/>
      <c r="F94" s="59"/>
      <c r="G94" s="61"/>
      <c r="H94" s="61"/>
    </row>
    <row r="95" spans="1:8" s="62" customFormat="1" ht="15" customHeight="1">
      <c r="A95" s="336" t="s">
        <v>73</v>
      </c>
      <c r="B95" s="336"/>
      <c r="C95" s="336"/>
      <c r="D95" s="336"/>
      <c r="E95" s="336"/>
      <c r="F95" s="336"/>
      <c r="G95" s="336"/>
      <c r="H95" s="61"/>
    </row>
    <row r="96" spans="1:8" s="16" customFormat="1" ht="38.25">
      <c r="A96" s="12" t="s">
        <v>14</v>
      </c>
      <c r="B96" s="12" t="s">
        <v>15</v>
      </c>
      <c r="C96" s="13" t="s">
        <v>11</v>
      </c>
      <c r="D96" s="13" t="s">
        <v>157</v>
      </c>
      <c r="E96" s="14" t="s">
        <v>12</v>
      </c>
      <c r="F96" s="14" t="s">
        <v>158</v>
      </c>
      <c r="G96" s="15" t="s">
        <v>13</v>
      </c>
      <c r="H96" s="15" t="s">
        <v>0</v>
      </c>
    </row>
    <row r="97" spans="1:13">
      <c r="A97" s="17">
        <v>2</v>
      </c>
      <c r="B97" s="17">
        <v>3</v>
      </c>
      <c r="C97" s="17">
        <v>4</v>
      </c>
      <c r="D97" s="17">
        <v>5</v>
      </c>
      <c r="E97" s="18">
        <v>6</v>
      </c>
      <c r="F97" s="17">
        <v>7</v>
      </c>
      <c r="G97" s="19">
        <v>9</v>
      </c>
      <c r="H97" s="19">
        <v>8</v>
      </c>
    </row>
    <row r="98" spans="1:13" s="64" customFormat="1">
      <c r="A98" s="296">
        <v>1530</v>
      </c>
      <c r="B98" s="91">
        <v>3211</v>
      </c>
      <c r="C98" s="239" t="s">
        <v>59</v>
      </c>
      <c r="D98" s="94">
        <v>15900</v>
      </c>
      <c r="E98" s="94">
        <f>F98-D98</f>
        <v>0</v>
      </c>
      <c r="F98" s="94">
        <v>15900</v>
      </c>
      <c r="G98" s="95">
        <v>283</v>
      </c>
      <c r="H98" s="92"/>
    </row>
    <row r="99" spans="1:13" s="64" customFormat="1">
      <c r="A99" s="293">
        <v>1540</v>
      </c>
      <c r="B99" s="76">
        <v>3213</v>
      </c>
      <c r="C99" s="116" t="s">
        <v>36</v>
      </c>
      <c r="D99" s="70">
        <v>10000</v>
      </c>
      <c r="E99" s="94">
        <f t="shared" ref="E99:E121" si="0">F99-D99</f>
        <v>-5000</v>
      </c>
      <c r="F99" s="70">
        <v>5000</v>
      </c>
      <c r="G99" s="77">
        <v>283</v>
      </c>
      <c r="H99" s="93" t="s">
        <v>220</v>
      </c>
    </row>
    <row r="100" spans="1:13" s="64" customFormat="1">
      <c r="A100" s="293">
        <v>1550</v>
      </c>
      <c r="B100" s="76">
        <v>3221</v>
      </c>
      <c r="C100" s="116" t="s">
        <v>48</v>
      </c>
      <c r="D100" s="70">
        <v>50000</v>
      </c>
      <c r="E100" s="94">
        <f t="shared" si="0"/>
        <v>0</v>
      </c>
      <c r="F100" s="70">
        <v>50000</v>
      </c>
      <c r="G100" s="77">
        <v>283</v>
      </c>
      <c r="H100" s="77"/>
    </row>
    <row r="101" spans="1:13" s="64" customFormat="1">
      <c r="A101" s="293">
        <v>1560</v>
      </c>
      <c r="B101" s="76">
        <v>3223</v>
      </c>
      <c r="C101" s="116" t="s">
        <v>60</v>
      </c>
      <c r="D101" s="70">
        <v>120000</v>
      </c>
      <c r="E101" s="94">
        <f t="shared" si="0"/>
        <v>0</v>
      </c>
      <c r="F101" s="70">
        <v>120000</v>
      </c>
      <c r="G101" s="77">
        <v>283</v>
      </c>
      <c r="H101" s="77"/>
      <c r="M101" s="65"/>
    </row>
    <row r="102" spans="1:13" s="64" customFormat="1" ht="25.5">
      <c r="A102" s="296">
        <v>1570</v>
      </c>
      <c r="B102" s="91">
        <v>3224</v>
      </c>
      <c r="C102" s="240" t="s">
        <v>61</v>
      </c>
      <c r="D102" s="94">
        <v>8000</v>
      </c>
      <c r="E102" s="94">
        <f t="shared" si="0"/>
        <v>2000</v>
      </c>
      <c r="F102" s="94">
        <v>10000</v>
      </c>
      <c r="G102" s="77">
        <v>283</v>
      </c>
      <c r="H102" s="95" t="s">
        <v>221</v>
      </c>
      <c r="J102" s="65"/>
      <c r="K102" s="65"/>
      <c r="L102" s="65"/>
    </row>
    <row r="103" spans="1:13" s="64" customFormat="1">
      <c r="A103" s="293">
        <v>1580</v>
      </c>
      <c r="B103" s="76">
        <v>3225</v>
      </c>
      <c r="C103" s="116" t="s">
        <v>62</v>
      </c>
      <c r="D103" s="70">
        <v>12000</v>
      </c>
      <c r="E103" s="94">
        <f t="shared" si="0"/>
        <v>1000</v>
      </c>
      <c r="F103" s="70">
        <v>13000</v>
      </c>
      <c r="G103" s="77">
        <v>283</v>
      </c>
      <c r="H103" s="77" t="s">
        <v>221</v>
      </c>
    </row>
    <row r="104" spans="1:13" s="64" customFormat="1">
      <c r="A104" s="293">
        <v>1590</v>
      </c>
      <c r="B104" s="76">
        <v>3231</v>
      </c>
      <c r="C104" s="116" t="s">
        <v>63</v>
      </c>
      <c r="D104" s="70">
        <v>22000</v>
      </c>
      <c r="E104" s="94">
        <f t="shared" si="0"/>
        <v>0</v>
      </c>
      <c r="F104" s="70">
        <v>22000</v>
      </c>
      <c r="G104" s="77">
        <v>283</v>
      </c>
      <c r="H104" s="77"/>
    </row>
    <row r="105" spans="1:13" s="64" customFormat="1" ht="25.5">
      <c r="A105" s="296">
        <v>1591</v>
      </c>
      <c r="B105" s="91">
        <v>3231</v>
      </c>
      <c r="C105" s="240" t="s">
        <v>64</v>
      </c>
      <c r="D105" s="94">
        <v>28000</v>
      </c>
      <c r="E105" s="94">
        <f t="shared" si="0"/>
        <v>-2500</v>
      </c>
      <c r="F105" s="94">
        <v>25500</v>
      </c>
      <c r="G105" s="77">
        <v>283</v>
      </c>
      <c r="H105" s="95" t="s">
        <v>222</v>
      </c>
    </row>
    <row r="106" spans="1:13" s="64" customFormat="1" ht="25.5">
      <c r="A106" s="296">
        <v>1600</v>
      </c>
      <c r="B106" s="91">
        <v>3232</v>
      </c>
      <c r="C106" s="240" t="s">
        <v>37</v>
      </c>
      <c r="D106" s="94">
        <v>32000</v>
      </c>
      <c r="E106" s="94">
        <f t="shared" si="0"/>
        <v>3000</v>
      </c>
      <c r="F106" s="94">
        <v>35000</v>
      </c>
      <c r="G106" s="77">
        <v>283</v>
      </c>
      <c r="H106" s="95" t="s">
        <v>221</v>
      </c>
    </row>
    <row r="107" spans="1:13" s="64" customFormat="1">
      <c r="A107" s="293">
        <v>1610</v>
      </c>
      <c r="B107" s="76">
        <v>3233</v>
      </c>
      <c r="C107" s="116" t="s">
        <v>65</v>
      </c>
      <c r="D107" s="70">
        <v>4000</v>
      </c>
      <c r="E107" s="94">
        <f t="shared" si="0"/>
        <v>0</v>
      </c>
      <c r="F107" s="70">
        <v>4000</v>
      </c>
      <c r="G107" s="77">
        <v>283</v>
      </c>
      <c r="H107" s="77"/>
    </row>
    <row r="108" spans="1:13" s="64" customFormat="1">
      <c r="A108" s="293">
        <v>1620</v>
      </c>
      <c r="B108" s="76">
        <v>3234</v>
      </c>
      <c r="C108" s="116" t="s">
        <v>66</v>
      </c>
      <c r="D108" s="70">
        <v>50000</v>
      </c>
      <c r="E108" s="94">
        <f t="shared" si="0"/>
        <v>10000</v>
      </c>
      <c r="F108" s="70">
        <v>60000</v>
      </c>
      <c r="G108" s="77">
        <v>283</v>
      </c>
      <c r="H108" s="77" t="s">
        <v>223</v>
      </c>
    </row>
    <row r="109" spans="1:13" s="64" customFormat="1">
      <c r="A109" s="305">
        <v>1630</v>
      </c>
      <c r="B109" s="76">
        <v>3236</v>
      </c>
      <c r="C109" s="116" t="s">
        <v>67</v>
      </c>
      <c r="D109" s="70">
        <v>20000</v>
      </c>
      <c r="E109" s="94">
        <f t="shared" si="0"/>
        <v>-3000</v>
      </c>
      <c r="F109" s="70">
        <v>17000</v>
      </c>
      <c r="G109" s="77">
        <v>283</v>
      </c>
      <c r="H109" s="95" t="s">
        <v>222</v>
      </c>
    </row>
    <row r="110" spans="1:13" s="64" customFormat="1">
      <c r="A110" s="305">
        <v>1640</v>
      </c>
      <c r="B110" s="76">
        <v>3237</v>
      </c>
      <c r="C110" s="116" t="s">
        <v>68</v>
      </c>
      <c r="D110" s="70">
        <v>4000</v>
      </c>
      <c r="E110" s="94">
        <f t="shared" si="0"/>
        <v>0</v>
      </c>
      <c r="F110" s="70">
        <v>4000</v>
      </c>
      <c r="G110" s="77">
        <v>283</v>
      </c>
      <c r="H110" s="77"/>
      <c r="M110" s="65"/>
    </row>
    <row r="111" spans="1:13" s="64" customFormat="1">
      <c r="A111" s="305">
        <v>1650</v>
      </c>
      <c r="B111" s="76">
        <v>3238</v>
      </c>
      <c r="C111" s="116" t="s">
        <v>51</v>
      </c>
      <c r="D111" s="70">
        <v>14000</v>
      </c>
      <c r="E111" s="94">
        <f t="shared" si="0"/>
        <v>-4000</v>
      </c>
      <c r="F111" s="70">
        <v>10000</v>
      </c>
      <c r="G111" s="77">
        <v>283</v>
      </c>
      <c r="H111" s="95" t="s">
        <v>222</v>
      </c>
      <c r="J111" s="65"/>
      <c r="K111" s="65"/>
      <c r="L111" s="65"/>
    </row>
    <row r="112" spans="1:13" s="64" customFormat="1">
      <c r="A112" s="293">
        <v>1660</v>
      </c>
      <c r="B112" s="76">
        <v>3239</v>
      </c>
      <c r="C112" s="116" t="s">
        <v>52</v>
      </c>
      <c r="D112" s="70">
        <v>15000</v>
      </c>
      <c r="E112" s="94">
        <f t="shared" si="0"/>
        <v>4000</v>
      </c>
      <c r="F112" s="70">
        <v>19000</v>
      </c>
      <c r="G112" s="77">
        <v>283</v>
      </c>
      <c r="H112" s="95" t="s">
        <v>222</v>
      </c>
    </row>
    <row r="113" spans="1:17" s="64" customFormat="1">
      <c r="A113" s="293">
        <v>1670</v>
      </c>
      <c r="B113" s="76">
        <v>3292</v>
      </c>
      <c r="C113" s="116" t="s">
        <v>69</v>
      </c>
      <c r="D113" s="70">
        <v>15300</v>
      </c>
      <c r="E113" s="94">
        <f t="shared" si="0"/>
        <v>-5000</v>
      </c>
      <c r="F113" s="70">
        <v>10300</v>
      </c>
      <c r="G113" s="77">
        <v>283</v>
      </c>
      <c r="H113" s="93" t="s">
        <v>224</v>
      </c>
    </row>
    <row r="114" spans="1:17" s="64" customFormat="1">
      <c r="A114" s="293">
        <v>1680</v>
      </c>
      <c r="B114" s="76">
        <v>3293</v>
      </c>
      <c r="C114" s="116" t="s">
        <v>70</v>
      </c>
      <c r="D114" s="70">
        <v>2000</v>
      </c>
      <c r="E114" s="94">
        <f t="shared" si="0"/>
        <v>0</v>
      </c>
      <c r="F114" s="70">
        <v>2000</v>
      </c>
      <c r="G114" s="77">
        <v>283</v>
      </c>
      <c r="H114" s="77"/>
      <c r="M114" s="65"/>
    </row>
    <row r="115" spans="1:17" s="64" customFormat="1">
      <c r="A115" s="293">
        <v>1690</v>
      </c>
      <c r="B115" s="76">
        <v>3294</v>
      </c>
      <c r="C115" s="116" t="s">
        <v>71</v>
      </c>
      <c r="D115" s="70">
        <v>2000</v>
      </c>
      <c r="E115" s="94">
        <f t="shared" si="0"/>
        <v>-1000</v>
      </c>
      <c r="F115" s="70">
        <v>1000</v>
      </c>
      <c r="G115" s="77">
        <v>283</v>
      </c>
      <c r="H115" s="77" t="s">
        <v>225</v>
      </c>
      <c r="J115" s="65"/>
      <c r="K115" s="65"/>
      <c r="L115" s="65"/>
    </row>
    <row r="116" spans="1:17" s="64" customFormat="1">
      <c r="A116" s="296">
        <v>1700</v>
      </c>
      <c r="B116" s="91">
        <v>3299</v>
      </c>
      <c r="C116" s="240" t="s">
        <v>72</v>
      </c>
      <c r="D116" s="70">
        <v>13000</v>
      </c>
      <c r="E116" s="94">
        <f t="shared" si="0"/>
        <v>0</v>
      </c>
      <c r="F116" s="70">
        <v>13000</v>
      </c>
      <c r="G116" s="77">
        <v>283</v>
      </c>
      <c r="H116" s="77"/>
    </row>
    <row r="117" spans="1:17" s="64" customFormat="1">
      <c r="A117" s="296">
        <v>1710</v>
      </c>
      <c r="B117" s="91">
        <v>3431</v>
      </c>
      <c r="C117" s="240" t="s">
        <v>288</v>
      </c>
      <c r="D117" s="70">
        <v>1500</v>
      </c>
      <c r="E117" s="94">
        <f t="shared" si="0"/>
        <v>0</v>
      </c>
      <c r="F117" s="70">
        <v>1500</v>
      </c>
      <c r="G117" s="77">
        <v>283</v>
      </c>
      <c r="H117" s="77"/>
    </row>
    <row r="118" spans="1:17" s="64" customFormat="1">
      <c r="A118" s="296">
        <v>1720</v>
      </c>
      <c r="B118" s="187">
        <v>4221</v>
      </c>
      <c r="C118" s="240" t="s">
        <v>54</v>
      </c>
      <c r="D118" s="70">
        <v>20000</v>
      </c>
      <c r="E118" s="94">
        <f t="shared" si="0"/>
        <v>600</v>
      </c>
      <c r="F118" s="70">
        <v>20600</v>
      </c>
      <c r="G118" s="77">
        <v>283</v>
      </c>
      <c r="H118" s="77" t="s">
        <v>226</v>
      </c>
    </row>
    <row r="119" spans="1:17" s="64" customFormat="1">
      <c r="A119" s="296">
        <v>1760</v>
      </c>
      <c r="B119" s="205">
        <v>4241</v>
      </c>
      <c r="C119" s="240" t="s">
        <v>162</v>
      </c>
      <c r="D119" s="70">
        <v>8000</v>
      </c>
      <c r="E119" s="94">
        <f t="shared" ref="E119:E120" si="1">F119-D119</f>
        <v>0</v>
      </c>
      <c r="F119" s="70">
        <v>8000</v>
      </c>
      <c r="G119" s="77">
        <v>283</v>
      </c>
      <c r="H119" s="77"/>
    </row>
    <row r="120" spans="1:17" s="64" customFormat="1">
      <c r="A120" s="296">
        <v>1761</v>
      </c>
      <c r="B120" s="205">
        <v>4262</v>
      </c>
      <c r="C120" s="240" t="s">
        <v>227</v>
      </c>
      <c r="D120" s="70">
        <v>0</v>
      </c>
      <c r="E120" s="94">
        <f t="shared" si="1"/>
        <v>8000</v>
      </c>
      <c r="F120" s="70">
        <v>8000</v>
      </c>
      <c r="G120" s="77">
        <v>283</v>
      </c>
      <c r="H120" s="77" t="s">
        <v>228</v>
      </c>
    </row>
    <row r="121" spans="1:17" s="64" customFormat="1">
      <c r="A121" s="296">
        <v>1721</v>
      </c>
      <c r="B121" s="187">
        <v>4511</v>
      </c>
      <c r="C121" s="240" t="s">
        <v>229</v>
      </c>
      <c r="D121" s="70">
        <v>0</v>
      </c>
      <c r="E121" s="94">
        <f t="shared" si="0"/>
        <v>10000</v>
      </c>
      <c r="F121" s="70">
        <v>10000</v>
      </c>
      <c r="G121" s="77">
        <v>283</v>
      </c>
      <c r="H121" s="77" t="s">
        <v>226</v>
      </c>
    </row>
    <row r="122" spans="1:17" s="64" customFormat="1">
      <c r="A122" s="85"/>
      <c r="B122" s="85"/>
      <c r="C122" s="86" t="s">
        <v>57</v>
      </c>
      <c r="D122" s="87">
        <f>SUM(D98:D121)</f>
        <v>466700</v>
      </c>
      <c r="E122" s="87">
        <f>SUM(E98:E121)</f>
        <v>18100</v>
      </c>
      <c r="F122" s="87">
        <f>SUM(F98:F121)</f>
        <v>484800</v>
      </c>
      <c r="G122" s="85"/>
      <c r="H122" s="85"/>
    </row>
    <row r="123" spans="1:17" s="64" customFormat="1">
      <c r="A123" s="159"/>
      <c r="B123" s="159"/>
      <c r="C123" s="160"/>
      <c r="D123" s="161"/>
      <c r="E123" s="161"/>
      <c r="F123" s="161"/>
      <c r="G123" s="159"/>
      <c r="H123" s="159"/>
    </row>
    <row r="124" spans="1:17" ht="28.5" customHeight="1">
      <c r="A124" s="10" t="s">
        <v>22</v>
      </c>
      <c r="B124" s="34"/>
      <c r="C124" s="35"/>
      <c r="D124" s="36"/>
      <c r="E124" s="37"/>
      <c r="F124" s="36"/>
      <c r="G124" s="16"/>
      <c r="H124" s="16"/>
    </row>
    <row r="125" spans="1:17" s="16" customFormat="1" ht="25.5">
      <c r="A125" s="43" t="s">
        <v>17</v>
      </c>
      <c r="B125" s="43" t="s">
        <v>15</v>
      </c>
      <c r="C125" s="44" t="s">
        <v>11</v>
      </c>
      <c r="D125" s="44" t="s">
        <v>157</v>
      </c>
      <c r="E125" s="45" t="s">
        <v>12</v>
      </c>
      <c r="F125" s="45" t="s">
        <v>158</v>
      </c>
      <c r="G125" s="38"/>
      <c r="H125" s="15" t="s">
        <v>0</v>
      </c>
    </row>
    <row r="126" spans="1:17" s="16" customFormat="1" ht="31.5" customHeight="1">
      <c r="A126" s="304">
        <v>23</v>
      </c>
      <c r="B126" s="140">
        <v>6111</v>
      </c>
      <c r="C126" s="247" t="s">
        <v>255</v>
      </c>
      <c r="D126" s="150"/>
      <c r="E126" s="152"/>
      <c r="F126" s="152"/>
      <c r="G126" s="38"/>
      <c r="H126" s="138"/>
    </row>
    <row r="127" spans="1:17" ht="31.5" customHeight="1">
      <c r="A127" s="297">
        <v>283</v>
      </c>
      <c r="B127" s="167">
        <v>6351</v>
      </c>
      <c r="C127" s="248" t="s">
        <v>233</v>
      </c>
      <c r="D127" s="136">
        <v>463483.19</v>
      </c>
      <c r="E127" s="137"/>
      <c r="F127" s="136">
        <v>463483.19</v>
      </c>
      <c r="G127" s="39"/>
      <c r="H127" s="139"/>
      <c r="I127" s="326"/>
      <c r="J127" s="327"/>
      <c r="K127" s="327"/>
      <c r="L127" s="327"/>
      <c r="M127" s="327"/>
      <c r="N127" s="327"/>
      <c r="O127" s="327"/>
      <c r="P127" s="327"/>
      <c r="Q127" s="327"/>
    </row>
    <row r="128" spans="1:17" ht="31.5" customHeight="1">
      <c r="A128" s="297">
        <v>304</v>
      </c>
      <c r="B128" s="167">
        <v>6352</v>
      </c>
      <c r="C128" s="249" t="s">
        <v>256</v>
      </c>
      <c r="D128" s="136">
        <v>28000</v>
      </c>
      <c r="E128" s="137">
        <f>F128-D128</f>
        <v>18600</v>
      </c>
      <c r="F128" s="136">
        <v>46600</v>
      </c>
      <c r="G128" s="39"/>
      <c r="H128" s="139" t="s">
        <v>232</v>
      </c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1:17" ht="31.5" customHeight="1">
      <c r="A129" s="297"/>
      <c r="B129" s="167">
        <v>9222</v>
      </c>
      <c r="C129" s="248" t="s">
        <v>205</v>
      </c>
      <c r="D129" s="136">
        <f>D130-D127-D128</f>
        <v>-24783.190000000002</v>
      </c>
      <c r="E129" s="137"/>
      <c r="F129" s="136">
        <f>F130-F127-F128</f>
        <v>-25283.190000000002</v>
      </c>
      <c r="G129" s="39"/>
      <c r="H129" s="139" t="s">
        <v>206</v>
      </c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1:17" s="64" customFormat="1">
      <c r="A130" s="143"/>
      <c r="B130" s="143"/>
      <c r="C130" s="144" t="s">
        <v>20</v>
      </c>
      <c r="D130" s="145">
        <f>D122</f>
        <v>466700</v>
      </c>
      <c r="E130" s="146">
        <f>SUM(E127:E129)</f>
        <v>18600</v>
      </c>
      <c r="F130" s="147">
        <f>F122</f>
        <v>484800</v>
      </c>
      <c r="G130" s="85"/>
      <c r="H130" s="148"/>
    </row>
    <row r="131" spans="1:17" s="64" customFormat="1">
      <c r="A131" s="162"/>
      <c r="B131" s="162"/>
      <c r="C131" s="163"/>
      <c r="D131" s="164"/>
      <c r="E131" s="165"/>
      <c r="F131" s="164"/>
      <c r="G131" s="166"/>
      <c r="H131" s="166"/>
    </row>
    <row r="132" spans="1:17" s="64" customFormat="1">
      <c r="A132" s="162"/>
      <c r="B132" s="162"/>
      <c r="C132" s="163"/>
      <c r="D132" s="164"/>
      <c r="E132" s="165"/>
      <c r="F132" s="164"/>
      <c r="G132" s="166"/>
      <c r="H132" s="166"/>
    </row>
    <row r="133" spans="1:17" s="64" customFormat="1">
      <c r="A133" s="162"/>
      <c r="B133" s="162"/>
      <c r="C133" s="163"/>
      <c r="D133" s="164"/>
      <c r="E133" s="165"/>
      <c r="F133" s="164"/>
      <c r="G133" s="166"/>
      <c r="H133" s="166"/>
    </row>
    <row r="134" spans="1:17" s="64" customFormat="1">
      <c r="A134" s="330" t="s">
        <v>74</v>
      </c>
      <c r="B134" s="330"/>
      <c r="C134" s="330"/>
      <c r="D134" s="330"/>
      <c r="E134" s="330"/>
      <c r="F134" s="330"/>
      <c r="G134" s="330"/>
      <c r="H134" s="330"/>
    </row>
    <row r="135" spans="1:17" s="64" customFormat="1">
      <c r="A135" s="96"/>
      <c r="B135" s="96"/>
      <c r="C135" s="97"/>
      <c r="D135" s="98"/>
      <c r="F135" s="98"/>
    </row>
    <row r="136" spans="1:17" s="64" customFormat="1" ht="15.75">
      <c r="A136" s="7" t="s">
        <v>21</v>
      </c>
      <c r="B136" s="96"/>
      <c r="C136" s="97"/>
      <c r="D136" s="98"/>
      <c r="F136" s="98"/>
    </row>
    <row r="137" spans="1:17" s="64" customFormat="1" ht="15" customHeight="1">
      <c r="A137" s="329" t="s">
        <v>75</v>
      </c>
      <c r="B137" s="329"/>
      <c r="C137" s="329"/>
      <c r="D137" s="329"/>
      <c r="E137" s="329"/>
      <c r="F137" s="329"/>
      <c r="G137" s="329"/>
    </row>
    <row r="138" spans="1:17" s="16" customFormat="1" ht="38.25">
      <c r="A138" s="43" t="s">
        <v>14</v>
      </c>
      <c r="B138" s="43" t="s">
        <v>15</v>
      </c>
      <c r="C138" s="44" t="s">
        <v>11</v>
      </c>
      <c r="D138" s="44" t="s">
        <v>157</v>
      </c>
      <c r="E138" s="45" t="s">
        <v>12</v>
      </c>
      <c r="F138" s="45" t="s">
        <v>158</v>
      </c>
      <c r="G138" s="15" t="s">
        <v>13</v>
      </c>
      <c r="H138" s="15" t="s">
        <v>0</v>
      </c>
    </row>
    <row r="139" spans="1:17">
      <c r="A139" s="17">
        <v>2</v>
      </c>
      <c r="B139" s="17">
        <v>3</v>
      </c>
      <c r="C139" s="17">
        <v>4</v>
      </c>
      <c r="D139" s="17">
        <v>5</v>
      </c>
      <c r="E139" s="18">
        <v>6</v>
      </c>
      <c r="F139" s="17">
        <v>7</v>
      </c>
      <c r="G139" s="19">
        <v>9</v>
      </c>
      <c r="H139" s="19">
        <v>8</v>
      </c>
    </row>
    <row r="140" spans="1:17" s="101" customFormat="1" ht="15.75">
      <c r="A140" s="238">
        <v>2040</v>
      </c>
      <c r="B140" s="102">
        <v>3299</v>
      </c>
      <c r="C140" s="103" t="s">
        <v>40</v>
      </c>
      <c r="D140" s="71">
        <f>18000</f>
        <v>18000</v>
      </c>
      <c r="E140" s="70">
        <v>0</v>
      </c>
      <c r="F140" s="70">
        <v>18000</v>
      </c>
      <c r="G140" s="104" t="s">
        <v>43</v>
      </c>
      <c r="H140" s="105"/>
      <c r="J140" s="64"/>
      <c r="K140" s="64"/>
      <c r="L140" s="64"/>
      <c r="M140" s="64"/>
    </row>
    <row r="141" spans="1:17" ht="16.5" customHeight="1">
      <c r="A141" s="85"/>
      <c r="B141" s="85"/>
      <c r="C141" s="86" t="s">
        <v>57</v>
      </c>
      <c r="D141" s="87">
        <f>SUM(D140)</f>
        <v>18000</v>
      </c>
      <c r="E141" s="87">
        <f>SUM(E140)</f>
        <v>0</v>
      </c>
      <c r="F141" s="89">
        <f>SUM(F140)</f>
        <v>18000</v>
      </c>
      <c r="G141" s="90"/>
      <c r="H141" s="90"/>
    </row>
    <row r="142" spans="1:17" s="64" customFormat="1">
      <c r="A142" s="96"/>
      <c r="B142" s="96"/>
      <c r="C142" s="97"/>
      <c r="D142" s="98"/>
      <c r="F142" s="98"/>
    </row>
    <row r="143" spans="1:17" s="64" customFormat="1">
      <c r="A143" s="162"/>
      <c r="B143" s="162"/>
      <c r="C143" s="163"/>
      <c r="D143" s="164"/>
      <c r="E143" s="165"/>
      <c r="F143" s="164"/>
      <c r="G143" s="166"/>
      <c r="H143" s="166"/>
    </row>
    <row r="144" spans="1:17" ht="39" customHeight="1">
      <c r="A144" s="10" t="s">
        <v>22</v>
      </c>
      <c r="B144" s="34"/>
      <c r="C144" s="35"/>
      <c r="D144" s="36"/>
      <c r="E144" s="37"/>
      <c r="F144" s="36"/>
      <c r="G144" s="16"/>
      <c r="H144" s="16"/>
    </row>
    <row r="145" spans="1:17" s="16" customFormat="1" ht="25.5">
      <c r="A145" s="43" t="s">
        <v>17</v>
      </c>
      <c r="B145" s="43" t="s">
        <v>15</v>
      </c>
      <c r="C145" s="44" t="s">
        <v>11</v>
      </c>
      <c r="D145" s="44" t="s">
        <v>157</v>
      </c>
      <c r="E145" s="45" t="s">
        <v>12</v>
      </c>
      <c r="F145" s="45" t="s">
        <v>158</v>
      </c>
      <c r="G145" s="38"/>
      <c r="H145" s="15" t="s">
        <v>0</v>
      </c>
    </row>
    <row r="146" spans="1:17" ht="24" customHeight="1">
      <c r="A146" s="297" t="s">
        <v>43</v>
      </c>
      <c r="B146" s="167">
        <v>6711</v>
      </c>
      <c r="C146" s="135" t="s">
        <v>76</v>
      </c>
      <c r="D146" s="136">
        <v>18000</v>
      </c>
      <c r="E146" s="137">
        <v>0</v>
      </c>
      <c r="F146" s="136">
        <v>18000</v>
      </c>
      <c r="G146" s="39"/>
      <c r="H146" s="139"/>
      <c r="I146" s="326"/>
      <c r="J146" s="327"/>
      <c r="K146" s="327"/>
      <c r="L146" s="327"/>
      <c r="M146" s="327"/>
      <c r="N146" s="327"/>
      <c r="O146" s="327"/>
      <c r="P146" s="327"/>
      <c r="Q146" s="327"/>
    </row>
    <row r="147" spans="1:17" s="64" customFormat="1">
      <c r="A147" s="143"/>
      <c r="B147" s="143"/>
      <c r="C147" s="144" t="s">
        <v>20</v>
      </c>
      <c r="D147" s="145">
        <f>SUM(D146:D146)</f>
        <v>18000</v>
      </c>
      <c r="E147" s="146">
        <f>SUM(E146:E146)</f>
        <v>0</v>
      </c>
      <c r="F147" s="147">
        <f>SUM(F146:F146)</f>
        <v>18000</v>
      </c>
      <c r="G147" s="85"/>
      <c r="H147" s="148"/>
    </row>
    <row r="148" spans="1:17" s="64" customFormat="1">
      <c r="A148" s="162"/>
      <c r="B148" s="162"/>
      <c r="C148" s="163"/>
      <c r="D148" s="164"/>
      <c r="E148" s="165"/>
      <c r="F148" s="164"/>
      <c r="G148" s="166"/>
      <c r="H148" s="166"/>
    </row>
    <row r="149" spans="1:17" s="64" customFormat="1">
      <c r="A149" s="162"/>
      <c r="B149" s="162"/>
      <c r="C149" s="163"/>
      <c r="D149" s="164"/>
      <c r="E149" s="165"/>
      <c r="F149" s="164"/>
      <c r="G149" s="166"/>
      <c r="H149" s="166"/>
    </row>
    <row r="150" spans="1:17" s="64" customFormat="1">
      <c r="A150" s="162"/>
      <c r="B150" s="162"/>
      <c r="C150" s="163"/>
      <c r="D150" s="164"/>
      <c r="E150" s="165"/>
      <c r="F150" s="164"/>
      <c r="G150" s="166"/>
      <c r="H150" s="166"/>
    </row>
    <row r="151" spans="1:17" s="64" customFormat="1">
      <c r="A151" s="162"/>
      <c r="B151" s="162"/>
      <c r="C151" s="163"/>
      <c r="D151" s="164"/>
      <c r="E151" s="165"/>
      <c r="F151" s="164"/>
      <c r="G151" s="166"/>
      <c r="H151" s="166"/>
    </row>
    <row r="152" spans="1:17" s="64" customFormat="1">
      <c r="A152" s="162"/>
      <c r="B152" s="162"/>
      <c r="C152" s="163"/>
      <c r="D152" s="164"/>
      <c r="E152" s="165"/>
      <c r="F152" s="164"/>
      <c r="G152" s="166"/>
      <c r="H152" s="166"/>
    </row>
    <row r="153" spans="1:17" s="64" customFormat="1">
      <c r="A153" s="349"/>
      <c r="B153" s="349"/>
      <c r="C153" s="106"/>
      <c r="D153" s="82"/>
      <c r="E153" s="82"/>
      <c r="F153" s="82"/>
    </row>
    <row r="154" spans="1:17" s="64" customFormat="1" ht="15.75">
      <c r="A154" s="7" t="s">
        <v>21</v>
      </c>
      <c r="B154" s="96"/>
      <c r="C154" s="97"/>
      <c r="D154" s="98"/>
      <c r="F154" s="98"/>
    </row>
    <row r="155" spans="1:17" s="64" customFormat="1" ht="15" customHeight="1">
      <c r="A155" s="329" t="s">
        <v>78</v>
      </c>
      <c r="B155" s="329"/>
      <c r="C155" s="329"/>
      <c r="D155" s="329"/>
      <c r="E155" s="329"/>
      <c r="F155" s="329"/>
      <c r="G155" s="329"/>
    </row>
    <row r="156" spans="1:17" s="16" customFormat="1" ht="38.25">
      <c r="A156" s="43" t="s">
        <v>14</v>
      </c>
      <c r="B156" s="43" t="s">
        <v>15</v>
      </c>
      <c r="C156" s="44" t="s">
        <v>11</v>
      </c>
      <c r="D156" s="44" t="s">
        <v>157</v>
      </c>
      <c r="E156" s="45" t="s">
        <v>12</v>
      </c>
      <c r="F156" s="45" t="s">
        <v>158</v>
      </c>
      <c r="G156" s="15" t="s">
        <v>13</v>
      </c>
      <c r="H156" s="15" t="s">
        <v>0</v>
      </c>
    </row>
    <row r="157" spans="1:17">
      <c r="A157" s="17">
        <v>2</v>
      </c>
      <c r="B157" s="17">
        <v>3</v>
      </c>
      <c r="C157" s="17">
        <v>4</v>
      </c>
      <c r="D157" s="17">
        <v>5</v>
      </c>
      <c r="E157" s="18">
        <v>6</v>
      </c>
      <c r="F157" s="17">
        <v>7</v>
      </c>
      <c r="G157" s="19">
        <v>9</v>
      </c>
      <c r="H157" s="19">
        <v>8</v>
      </c>
    </row>
    <row r="158" spans="1:17" s="62" customFormat="1">
      <c r="A158" s="245">
        <v>2200</v>
      </c>
      <c r="B158" s="303">
        <v>3111</v>
      </c>
      <c r="C158" s="281" t="s">
        <v>163</v>
      </c>
      <c r="D158" s="192">
        <v>9800</v>
      </c>
      <c r="E158" s="322">
        <f>F158-D158</f>
        <v>0</v>
      </c>
      <c r="F158" s="192">
        <v>9800</v>
      </c>
      <c r="G158" s="193" t="s">
        <v>43</v>
      </c>
      <c r="H158" s="191"/>
    </row>
    <row r="159" spans="1:17" s="101" customFormat="1" ht="14.25" customHeight="1">
      <c r="A159" s="112">
        <v>2210</v>
      </c>
      <c r="B159" s="102">
        <v>3121</v>
      </c>
      <c r="C159" s="234" t="s">
        <v>24</v>
      </c>
      <c r="D159" s="70">
        <f>0</f>
        <v>0</v>
      </c>
      <c r="E159" s="322">
        <f t="shared" ref="E159:E162" si="2">F159-D159</f>
        <v>0</v>
      </c>
      <c r="F159" s="70">
        <v>0</v>
      </c>
      <c r="G159" s="111" t="s">
        <v>43</v>
      </c>
      <c r="H159" s="110"/>
    </row>
    <row r="160" spans="1:17" s="101" customFormat="1" ht="14.25" customHeight="1">
      <c r="A160" s="238">
        <v>2220</v>
      </c>
      <c r="B160" s="102">
        <v>3132</v>
      </c>
      <c r="C160" s="282" t="s">
        <v>234</v>
      </c>
      <c r="D160" s="70">
        <f>1520</f>
        <v>1520</v>
      </c>
      <c r="E160" s="322">
        <f t="shared" si="2"/>
        <v>0</v>
      </c>
      <c r="F160" s="70">
        <v>1520</v>
      </c>
      <c r="G160" s="111" t="s">
        <v>43</v>
      </c>
      <c r="H160" s="110"/>
      <c r="J160" s="100"/>
      <c r="K160" s="100"/>
      <c r="L160" s="100"/>
      <c r="M160" s="100"/>
    </row>
    <row r="161" spans="1:17" s="101" customFormat="1" ht="16.5" customHeight="1">
      <c r="A161" s="238">
        <v>2230</v>
      </c>
      <c r="B161" s="102">
        <v>3133</v>
      </c>
      <c r="C161" s="251" t="s">
        <v>235</v>
      </c>
      <c r="D161" s="70">
        <f>170</f>
        <v>170</v>
      </c>
      <c r="E161" s="322">
        <f t="shared" si="2"/>
        <v>0</v>
      </c>
      <c r="F161" s="70">
        <v>170</v>
      </c>
      <c r="G161" s="111" t="s">
        <v>43</v>
      </c>
      <c r="H161" s="110"/>
      <c r="J161" s="100"/>
      <c r="K161" s="100"/>
      <c r="L161" s="100"/>
    </row>
    <row r="162" spans="1:17" s="101" customFormat="1" ht="15.75">
      <c r="A162" s="238">
        <v>2240</v>
      </c>
      <c r="B162" s="102">
        <v>3299</v>
      </c>
      <c r="C162" s="282" t="s">
        <v>40</v>
      </c>
      <c r="D162" s="70">
        <f>8510</f>
        <v>8510</v>
      </c>
      <c r="E162" s="322">
        <f t="shared" si="2"/>
        <v>-3510</v>
      </c>
      <c r="F162" s="70">
        <v>5000</v>
      </c>
      <c r="G162" s="111" t="s">
        <v>43</v>
      </c>
      <c r="H162" s="264" t="s">
        <v>236</v>
      </c>
    </row>
    <row r="163" spans="1:17" s="64" customFormat="1" ht="21" hidden="1" customHeight="1">
      <c r="A163" s="66"/>
      <c r="B163" s="67" t="s">
        <v>38</v>
      </c>
      <c r="C163" s="67">
        <v>3236</v>
      </c>
      <c r="D163" s="74" t="s">
        <v>39</v>
      </c>
      <c r="E163" s="69">
        <v>0</v>
      </c>
      <c r="F163" s="66"/>
      <c r="G163" s="66"/>
      <c r="H163" s="77"/>
      <c r="J163" s="65"/>
      <c r="K163" s="65"/>
      <c r="L163" s="65"/>
    </row>
    <row r="164" spans="1:17">
      <c r="A164" s="29"/>
      <c r="B164" s="29"/>
      <c r="C164" s="30" t="s">
        <v>44</v>
      </c>
      <c r="D164" s="31">
        <f>SUM(D158:D162)</f>
        <v>20000</v>
      </c>
      <c r="E164" s="31">
        <f>SUM(E158:E163)</f>
        <v>-3510</v>
      </c>
      <c r="F164" s="32">
        <f>SUM(F158:F163)</f>
        <v>16490</v>
      </c>
      <c r="G164" s="109"/>
      <c r="H164" s="109"/>
    </row>
    <row r="165" spans="1:17" s="64" customFormat="1">
      <c r="A165" s="96"/>
      <c r="B165" s="96"/>
      <c r="C165" s="97"/>
      <c r="D165" s="98"/>
      <c r="F165" s="98"/>
    </row>
    <row r="166" spans="1:17" s="64" customFormat="1">
      <c r="A166" s="96"/>
      <c r="B166" s="96"/>
      <c r="C166" s="97"/>
      <c r="D166" s="98"/>
      <c r="F166" s="98"/>
    </row>
    <row r="167" spans="1:17" s="64" customFormat="1">
      <c r="A167" s="132"/>
      <c r="B167" s="132"/>
      <c r="C167" s="133"/>
      <c r="D167" s="82"/>
      <c r="E167" s="82"/>
      <c r="F167" s="82"/>
    </row>
    <row r="168" spans="1:17" ht="39" customHeight="1">
      <c r="A168" s="10" t="s">
        <v>22</v>
      </c>
      <c r="B168" s="34"/>
      <c r="C168" s="35"/>
      <c r="D168" s="36"/>
      <c r="E168" s="37"/>
      <c r="F168" s="36"/>
      <c r="G168" s="16"/>
      <c r="H168" s="16"/>
    </row>
    <row r="169" spans="1:17" s="16" customFormat="1" ht="25.5">
      <c r="A169" s="43" t="s">
        <v>17</v>
      </c>
      <c r="B169" s="43" t="s">
        <v>15</v>
      </c>
      <c r="C169" s="44" t="s">
        <v>11</v>
      </c>
      <c r="D169" s="44" t="s">
        <v>157</v>
      </c>
      <c r="E169" s="45" t="s">
        <v>12</v>
      </c>
      <c r="F169" s="45" t="s">
        <v>158</v>
      </c>
      <c r="G169" s="38"/>
      <c r="H169" s="15" t="s">
        <v>0</v>
      </c>
    </row>
    <row r="170" spans="1:17" ht="24" customHeight="1">
      <c r="A170" s="297" t="s">
        <v>43</v>
      </c>
      <c r="B170" s="167">
        <v>6711</v>
      </c>
      <c r="C170" s="135" t="s">
        <v>76</v>
      </c>
      <c r="D170" s="136">
        <v>20000</v>
      </c>
      <c r="E170" s="137">
        <f>F170-D170</f>
        <v>-3510</v>
      </c>
      <c r="F170" s="136">
        <v>16490</v>
      </c>
      <c r="G170" s="39"/>
      <c r="H170" s="283" t="s">
        <v>281</v>
      </c>
      <c r="I170" s="326"/>
      <c r="J170" s="327"/>
      <c r="K170" s="327"/>
      <c r="L170" s="327"/>
      <c r="M170" s="327"/>
      <c r="N170" s="327"/>
      <c r="O170" s="327"/>
      <c r="P170" s="327"/>
      <c r="Q170" s="327"/>
    </row>
    <row r="171" spans="1:17" s="64" customFormat="1">
      <c r="A171" s="143"/>
      <c r="B171" s="143"/>
      <c r="C171" s="144" t="s">
        <v>20</v>
      </c>
      <c r="D171" s="145">
        <f>SUM(D170:D170)</f>
        <v>20000</v>
      </c>
      <c r="E171" s="146">
        <f>SUM(E170:E170)</f>
        <v>-3510</v>
      </c>
      <c r="F171" s="147">
        <f>SUM(F170:F170)</f>
        <v>16490</v>
      </c>
      <c r="G171" s="85"/>
      <c r="H171" s="148"/>
    </row>
    <row r="172" spans="1:17" s="64" customFormat="1">
      <c r="A172" s="132"/>
      <c r="B172" s="132"/>
      <c r="C172" s="133"/>
      <c r="D172" s="82"/>
      <c r="E172" s="82"/>
      <c r="F172" s="82"/>
    </row>
    <row r="173" spans="1:17" s="64" customFormat="1">
      <c r="A173" s="132"/>
      <c r="B173" s="132"/>
      <c r="C173" s="133"/>
      <c r="D173" s="82"/>
      <c r="E173" s="82"/>
      <c r="F173" s="82"/>
    </row>
    <row r="174" spans="1:17" s="64" customFormat="1">
      <c r="A174" s="132"/>
      <c r="B174" s="132"/>
      <c r="C174" s="133"/>
      <c r="D174" s="82"/>
      <c r="E174" s="82"/>
      <c r="F174" s="82"/>
    </row>
    <row r="175" spans="1:17" s="64" customFormat="1">
      <c r="A175" s="132"/>
      <c r="B175" s="132"/>
      <c r="C175" s="133"/>
      <c r="D175" s="82"/>
      <c r="E175" s="82"/>
      <c r="F175" s="82"/>
    </row>
    <row r="176" spans="1:17" s="64" customFormat="1" ht="15.75">
      <c r="A176" s="7" t="s">
        <v>21</v>
      </c>
      <c r="B176" s="96"/>
      <c r="C176" s="97"/>
      <c r="D176" s="98"/>
      <c r="F176" s="98"/>
    </row>
    <row r="177" spans="1:13" s="64" customFormat="1" ht="15" customHeight="1">
      <c r="A177" s="324" t="s">
        <v>86</v>
      </c>
      <c r="B177" s="324"/>
      <c r="C177" s="324"/>
      <c r="D177" s="324"/>
      <c r="E177" s="324"/>
      <c r="F177" s="324"/>
      <c r="G177" s="324"/>
    </row>
    <row r="178" spans="1:13" s="16" customFormat="1" ht="38.25">
      <c r="A178" s="12" t="s">
        <v>14</v>
      </c>
      <c r="B178" s="12" t="s">
        <v>15</v>
      </c>
      <c r="C178" s="13" t="s">
        <v>11</v>
      </c>
      <c r="D178" s="13" t="s">
        <v>157</v>
      </c>
      <c r="E178" s="14" t="s">
        <v>12</v>
      </c>
      <c r="F178" s="14" t="s">
        <v>158</v>
      </c>
      <c r="G178" s="15" t="s">
        <v>13</v>
      </c>
      <c r="H178" s="15" t="s">
        <v>0</v>
      </c>
    </row>
    <row r="179" spans="1:13">
      <c r="A179" s="17">
        <v>2</v>
      </c>
      <c r="B179" s="17">
        <v>3</v>
      </c>
      <c r="C179" s="17">
        <v>4</v>
      </c>
      <c r="D179" s="17">
        <v>5</v>
      </c>
      <c r="E179" s="18">
        <v>6</v>
      </c>
      <c r="F179" s="17">
        <v>7</v>
      </c>
      <c r="G179" s="19">
        <v>9</v>
      </c>
      <c r="H179" s="19">
        <v>8</v>
      </c>
    </row>
    <row r="180" spans="1:13" s="101" customFormat="1" ht="15" customHeight="1">
      <c r="A180" s="234">
        <v>2251</v>
      </c>
      <c r="B180" s="184">
        <v>3111</v>
      </c>
      <c r="C180" s="250" t="s">
        <v>23</v>
      </c>
      <c r="D180" s="69">
        <v>50100</v>
      </c>
      <c r="E180" s="79">
        <f>F180-D180</f>
        <v>-2100</v>
      </c>
      <c r="F180" s="70">
        <v>48000</v>
      </c>
      <c r="G180" s="111" t="s">
        <v>43</v>
      </c>
      <c r="H180" s="264" t="s">
        <v>236</v>
      </c>
      <c r="J180" s="107"/>
      <c r="K180" s="107"/>
      <c r="L180" s="107"/>
    </row>
    <row r="181" spans="1:13" s="101" customFormat="1" ht="15" customHeight="1">
      <c r="A181" s="234" t="s">
        <v>79</v>
      </c>
      <c r="B181" s="184">
        <v>3111</v>
      </c>
      <c r="C181" s="250" t="s">
        <v>242</v>
      </c>
      <c r="D181" s="69">
        <v>50100</v>
      </c>
      <c r="E181" s="79">
        <f t="shared" ref="E181:E189" si="3">F181-D181</f>
        <v>-2100</v>
      </c>
      <c r="F181" s="70">
        <v>48000</v>
      </c>
      <c r="G181" s="111">
        <v>315</v>
      </c>
      <c r="H181" s="264" t="s">
        <v>240</v>
      </c>
    </row>
    <row r="182" spans="1:13" s="101" customFormat="1" ht="14.25" customHeight="1">
      <c r="A182" s="234">
        <v>2252</v>
      </c>
      <c r="B182" s="184">
        <v>3121</v>
      </c>
      <c r="C182" s="250" t="s">
        <v>24</v>
      </c>
      <c r="D182" s="69">
        <v>2056</v>
      </c>
      <c r="E182" s="79">
        <f t="shared" si="3"/>
        <v>0</v>
      </c>
      <c r="F182" s="70">
        <v>2056</v>
      </c>
      <c r="G182" s="111" t="s">
        <v>43</v>
      </c>
      <c r="H182" s="264"/>
      <c r="J182" s="107"/>
      <c r="K182" s="107"/>
      <c r="L182" s="107"/>
    </row>
    <row r="183" spans="1:13" s="101" customFormat="1" ht="30" customHeight="1">
      <c r="A183" s="234" t="s">
        <v>80</v>
      </c>
      <c r="B183" s="184">
        <v>3121</v>
      </c>
      <c r="C183" s="236" t="s">
        <v>241</v>
      </c>
      <c r="D183" s="69">
        <v>2056</v>
      </c>
      <c r="E183" s="79">
        <f t="shared" si="3"/>
        <v>0</v>
      </c>
      <c r="F183" s="70">
        <v>2056</v>
      </c>
      <c r="G183" s="111">
        <v>315</v>
      </c>
      <c r="H183" s="264"/>
    </row>
    <row r="184" spans="1:13" s="101" customFormat="1" ht="18.75" customHeight="1">
      <c r="A184" s="234">
        <v>2253</v>
      </c>
      <c r="B184" s="184">
        <v>3132</v>
      </c>
      <c r="C184" s="251" t="s">
        <v>235</v>
      </c>
      <c r="D184" s="69">
        <v>7584</v>
      </c>
      <c r="E184" s="79">
        <f t="shared" si="3"/>
        <v>-144</v>
      </c>
      <c r="F184" s="70">
        <v>7440</v>
      </c>
      <c r="G184" s="111" t="s">
        <v>43</v>
      </c>
      <c r="H184" s="264" t="s">
        <v>240</v>
      </c>
    </row>
    <row r="185" spans="1:13" s="101" customFormat="1" ht="35.25" customHeight="1">
      <c r="A185" s="234" t="s">
        <v>81</v>
      </c>
      <c r="B185" s="184">
        <v>3132</v>
      </c>
      <c r="C185" s="235" t="s">
        <v>237</v>
      </c>
      <c r="D185" s="69">
        <v>7584</v>
      </c>
      <c r="E185" s="79">
        <f t="shared" si="3"/>
        <v>-144</v>
      </c>
      <c r="F185" s="70">
        <v>7440</v>
      </c>
      <c r="G185" s="111">
        <v>315</v>
      </c>
      <c r="H185" s="264" t="s">
        <v>240</v>
      </c>
      <c r="M185" s="107"/>
    </row>
    <row r="186" spans="1:13" s="101" customFormat="1" ht="30.75" customHeight="1">
      <c r="A186" s="234">
        <v>2254</v>
      </c>
      <c r="B186" s="184">
        <v>3133</v>
      </c>
      <c r="C186" s="236" t="s">
        <v>77</v>
      </c>
      <c r="D186" s="69">
        <v>840</v>
      </c>
      <c r="E186" s="79">
        <f t="shared" si="3"/>
        <v>-24</v>
      </c>
      <c r="F186" s="70">
        <v>816</v>
      </c>
      <c r="G186" s="111" t="s">
        <v>43</v>
      </c>
      <c r="H186" s="264" t="s">
        <v>240</v>
      </c>
      <c r="J186" s="107"/>
      <c r="K186" s="107"/>
      <c r="L186" s="107"/>
      <c r="M186" s="107"/>
    </row>
    <row r="187" spans="1:13" s="101" customFormat="1" ht="28.5" customHeight="1">
      <c r="A187" s="234" t="s">
        <v>82</v>
      </c>
      <c r="B187" s="184">
        <v>3133</v>
      </c>
      <c r="C187" s="236" t="s">
        <v>238</v>
      </c>
      <c r="D187" s="69">
        <v>840</v>
      </c>
      <c r="E187" s="79">
        <f t="shared" si="3"/>
        <v>-24</v>
      </c>
      <c r="F187" s="70">
        <v>816</v>
      </c>
      <c r="G187" s="111">
        <v>315</v>
      </c>
      <c r="H187" s="264" t="s">
        <v>240</v>
      </c>
      <c r="J187" s="107"/>
      <c r="K187" s="107"/>
      <c r="L187" s="107"/>
    </row>
    <row r="188" spans="1:13" s="101" customFormat="1" ht="30" customHeight="1">
      <c r="A188" s="234" t="s">
        <v>83</v>
      </c>
      <c r="B188" s="184">
        <v>3212</v>
      </c>
      <c r="C188" s="236" t="s">
        <v>84</v>
      </c>
      <c r="D188" s="69">
        <v>3420</v>
      </c>
      <c r="E188" s="79">
        <f t="shared" si="3"/>
        <v>0</v>
      </c>
      <c r="F188" s="70">
        <v>3420</v>
      </c>
      <c r="G188" s="111" t="s">
        <v>43</v>
      </c>
      <c r="H188" s="284"/>
    </row>
    <row r="189" spans="1:13" s="101" customFormat="1" ht="27" customHeight="1">
      <c r="A189" s="234" t="s">
        <v>85</v>
      </c>
      <c r="B189" s="184">
        <v>3212</v>
      </c>
      <c r="C189" s="236" t="s">
        <v>239</v>
      </c>
      <c r="D189" s="69">
        <v>3420</v>
      </c>
      <c r="E189" s="79">
        <f t="shared" si="3"/>
        <v>0</v>
      </c>
      <c r="F189" s="70">
        <v>3420</v>
      </c>
      <c r="G189" s="111">
        <v>315</v>
      </c>
      <c r="H189" s="284"/>
    </row>
    <row r="190" spans="1:13">
      <c r="A190" s="29"/>
      <c r="B190" s="29"/>
      <c r="C190" s="30" t="s">
        <v>44</v>
      </c>
      <c r="D190" s="31">
        <f>SUM(D180:D189)</f>
        <v>128000</v>
      </c>
      <c r="E190" s="31">
        <f>SUM(E180:E189)</f>
        <v>-4536</v>
      </c>
      <c r="F190" s="32">
        <f t="shared" ref="F190" si="4">D190+E190</f>
        <v>123464</v>
      </c>
      <c r="G190" s="33"/>
      <c r="H190" s="33"/>
    </row>
    <row r="191" spans="1:13">
      <c r="A191" s="54"/>
      <c r="B191" s="54"/>
      <c r="C191" s="55"/>
      <c r="D191" s="314"/>
      <c r="E191" s="315"/>
      <c r="F191" s="314"/>
      <c r="G191" s="56"/>
      <c r="H191" s="56"/>
    </row>
    <row r="192" spans="1:13">
      <c r="A192" s="54"/>
      <c r="B192" s="54"/>
      <c r="C192" s="55"/>
      <c r="D192" s="314"/>
      <c r="E192" s="315"/>
      <c r="F192" s="314"/>
      <c r="G192" s="56"/>
      <c r="H192" s="56"/>
    </row>
    <row r="193" spans="1:17" s="64" customFormat="1">
      <c r="A193" s="96"/>
      <c r="B193" s="96"/>
      <c r="C193" s="97"/>
      <c r="D193" s="98"/>
      <c r="F193" s="98"/>
    </row>
    <row r="194" spans="1:17" ht="25.5" customHeight="1">
      <c r="A194" s="10" t="s">
        <v>22</v>
      </c>
      <c r="B194" s="34"/>
      <c r="C194" s="35"/>
      <c r="D194" s="36"/>
      <c r="E194" s="37"/>
      <c r="F194" s="36"/>
      <c r="G194" s="16"/>
      <c r="H194" s="16"/>
    </row>
    <row r="195" spans="1:17" s="16" customFormat="1" ht="25.5">
      <c r="A195" s="43" t="s">
        <v>17</v>
      </c>
      <c r="B195" s="43" t="s">
        <v>15</v>
      </c>
      <c r="C195" s="44" t="s">
        <v>11</v>
      </c>
      <c r="D195" s="44" t="s">
        <v>157</v>
      </c>
      <c r="E195" s="45" t="s">
        <v>12</v>
      </c>
      <c r="F195" s="45" t="s">
        <v>158</v>
      </c>
      <c r="G195" s="38"/>
      <c r="H195" s="15" t="s">
        <v>0</v>
      </c>
    </row>
    <row r="196" spans="1:17" s="16" customFormat="1" ht="25.5">
      <c r="A196" s="294" t="s">
        <v>43</v>
      </c>
      <c r="B196" s="140">
        <v>67111</v>
      </c>
      <c r="C196" s="134" t="s">
        <v>76</v>
      </c>
      <c r="D196" s="150">
        <v>64000</v>
      </c>
      <c r="E196" s="150">
        <f>F196-D196</f>
        <v>-2268</v>
      </c>
      <c r="F196" s="150">
        <f>123464/2</f>
        <v>61732</v>
      </c>
      <c r="G196" s="38"/>
      <c r="H196" s="138"/>
    </row>
    <row r="197" spans="1:17" ht="31.5" customHeight="1">
      <c r="A197" s="297">
        <v>315</v>
      </c>
      <c r="B197" s="167">
        <v>6361</v>
      </c>
      <c r="C197" s="135" t="s">
        <v>143</v>
      </c>
      <c r="D197" s="136">
        <v>64000</v>
      </c>
      <c r="E197" s="150">
        <f>F197-D197</f>
        <v>-2268</v>
      </c>
      <c r="F197" s="150">
        <f>123464/2</f>
        <v>61732</v>
      </c>
      <c r="G197" s="39"/>
      <c r="H197" s="139"/>
      <c r="I197" s="326"/>
      <c r="J197" s="327"/>
      <c r="K197" s="327"/>
      <c r="L197" s="327"/>
      <c r="M197" s="327"/>
      <c r="N197" s="327"/>
      <c r="O197" s="327"/>
      <c r="P197" s="327"/>
      <c r="Q197" s="327"/>
    </row>
    <row r="198" spans="1:17" s="64" customFormat="1">
      <c r="A198" s="143"/>
      <c r="B198" s="143"/>
      <c r="C198" s="144" t="s">
        <v>20</v>
      </c>
      <c r="D198" s="145">
        <f>SUM(D196:D197)</f>
        <v>128000</v>
      </c>
      <c r="E198" s="146">
        <f>SUM(E196:E197)</f>
        <v>-4536</v>
      </c>
      <c r="F198" s="147">
        <f>SUM(F196:F197)</f>
        <v>123464</v>
      </c>
      <c r="G198" s="85"/>
      <c r="H198" s="148"/>
    </row>
    <row r="199" spans="1:17" s="64" customFormat="1">
      <c r="A199" s="96"/>
      <c r="B199" s="96"/>
      <c r="C199" s="97"/>
      <c r="D199" s="133"/>
      <c r="E199" s="82"/>
      <c r="F199" s="133"/>
      <c r="G199" s="65"/>
    </row>
    <row r="200" spans="1:17" s="64" customFormat="1">
      <c r="A200" s="96"/>
      <c r="B200" s="96"/>
      <c r="C200" s="97"/>
      <c r="D200" s="133"/>
      <c r="E200" s="82"/>
      <c r="F200" s="133"/>
      <c r="G200" s="65"/>
    </row>
    <row r="201" spans="1:17" s="64" customFormat="1">
      <c r="A201" s="96"/>
      <c r="B201" s="96"/>
      <c r="C201" s="97"/>
      <c r="D201" s="133"/>
      <c r="E201" s="82"/>
      <c r="F201" s="133"/>
      <c r="G201" s="65"/>
    </row>
    <row r="202" spans="1:17" s="64" customFormat="1" ht="15.75">
      <c r="A202" s="7" t="s">
        <v>21</v>
      </c>
      <c r="B202" s="96"/>
      <c r="C202" s="97"/>
      <c r="D202" s="98"/>
      <c r="F202" s="98"/>
    </row>
    <row r="203" spans="1:17" s="64" customFormat="1" ht="15" customHeight="1">
      <c r="A203" s="324" t="s">
        <v>106</v>
      </c>
      <c r="B203" s="324"/>
      <c r="C203" s="324"/>
      <c r="D203" s="324"/>
      <c r="E203" s="324"/>
      <c r="F203" s="324"/>
      <c r="G203" s="324"/>
    </row>
    <row r="204" spans="1:17" s="16" customFormat="1" ht="38.25">
      <c r="A204" s="12" t="s">
        <v>14</v>
      </c>
      <c r="B204" s="12" t="s">
        <v>15</v>
      </c>
      <c r="C204" s="13" t="s">
        <v>11</v>
      </c>
      <c r="D204" s="13" t="s">
        <v>157</v>
      </c>
      <c r="E204" s="14" t="s">
        <v>12</v>
      </c>
      <c r="F204" s="14" t="s">
        <v>158</v>
      </c>
      <c r="G204" s="15" t="s">
        <v>13</v>
      </c>
      <c r="H204" s="15" t="s">
        <v>0</v>
      </c>
    </row>
    <row r="205" spans="1:17">
      <c r="A205" s="17">
        <v>2</v>
      </c>
      <c r="B205" s="17">
        <v>3</v>
      </c>
      <c r="C205" s="17">
        <v>4</v>
      </c>
      <c r="D205" s="17">
        <v>5</v>
      </c>
      <c r="E205" s="18">
        <v>6</v>
      </c>
      <c r="F205" s="17">
        <v>7</v>
      </c>
      <c r="G205" s="19">
        <v>9</v>
      </c>
      <c r="H205" s="19">
        <v>8</v>
      </c>
    </row>
    <row r="206" spans="1:17" s="101" customFormat="1" ht="18.75" customHeight="1">
      <c r="A206" s="300" t="s">
        <v>87</v>
      </c>
      <c r="B206" s="185">
        <v>3111</v>
      </c>
      <c r="C206" s="234" t="s">
        <v>243</v>
      </c>
      <c r="D206" s="258">
        <v>282955</v>
      </c>
      <c r="E206" s="258">
        <f>F206-D206</f>
        <v>36605</v>
      </c>
      <c r="F206" s="196">
        <v>319560</v>
      </c>
      <c r="G206" s="125" t="s">
        <v>107</v>
      </c>
      <c r="H206" s="256" t="s">
        <v>245</v>
      </c>
    </row>
    <row r="207" spans="1:17" s="101" customFormat="1" ht="18.75" customHeight="1">
      <c r="A207" s="300" t="s">
        <v>88</v>
      </c>
      <c r="B207" s="102">
        <v>3111</v>
      </c>
      <c r="C207" s="234" t="s">
        <v>244</v>
      </c>
      <c r="D207" s="70">
        <v>31440</v>
      </c>
      <c r="E207" s="258">
        <f t="shared" ref="E207:E232" si="5">F207-D207</f>
        <v>25160</v>
      </c>
      <c r="F207" s="70">
        <v>56600</v>
      </c>
      <c r="G207" s="111" t="s">
        <v>43</v>
      </c>
      <c r="H207" s="239"/>
    </row>
    <row r="208" spans="1:17" s="101" customFormat="1" ht="26.25" customHeight="1">
      <c r="A208" s="300" t="s">
        <v>89</v>
      </c>
      <c r="B208" s="184">
        <v>3132</v>
      </c>
      <c r="C208" s="236" t="s">
        <v>246</v>
      </c>
      <c r="D208" s="258">
        <v>43859</v>
      </c>
      <c r="E208" s="258">
        <f t="shared" si="5"/>
        <v>5691</v>
      </c>
      <c r="F208" s="196">
        <v>49550</v>
      </c>
      <c r="G208" s="125" t="s">
        <v>107</v>
      </c>
      <c r="H208" s="256" t="s">
        <v>245</v>
      </c>
    </row>
    <row r="209" spans="1:34" s="101" customFormat="1" ht="26.25" customHeight="1">
      <c r="A209" s="300" t="s">
        <v>90</v>
      </c>
      <c r="B209" s="102">
        <v>3132</v>
      </c>
      <c r="C209" s="235" t="s">
        <v>249</v>
      </c>
      <c r="D209" s="70">
        <v>4873</v>
      </c>
      <c r="E209" s="258">
        <f t="shared" si="5"/>
        <v>3900</v>
      </c>
      <c r="F209" s="69">
        <v>8773</v>
      </c>
      <c r="G209" s="124" t="s">
        <v>43</v>
      </c>
      <c r="H209" s="239"/>
      <c r="M209" s="107"/>
    </row>
    <row r="210" spans="1:34" s="101" customFormat="1" ht="31.5" customHeight="1">
      <c r="A210" s="234" t="s">
        <v>92</v>
      </c>
      <c r="B210" s="184">
        <v>3133</v>
      </c>
      <c r="C210" s="236" t="s">
        <v>248</v>
      </c>
      <c r="D210" s="258">
        <v>4815</v>
      </c>
      <c r="E210" s="258">
        <f t="shared" si="5"/>
        <v>625</v>
      </c>
      <c r="F210" s="196">
        <v>5440</v>
      </c>
      <c r="G210" s="125" t="s">
        <v>107</v>
      </c>
      <c r="H210" s="256" t="s">
        <v>245</v>
      </c>
      <c r="J210" s="107"/>
      <c r="K210" s="107"/>
      <c r="L210" s="107"/>
      <c r="M210" s="107"/>
    </row>
    <row r="211" spans="1:34" s="101" customFormat="1" ht="31.5" customHeight="1">
      <c r="A211" s="234" t="s">
        <v>91</v>
      </c>
      <c r="B211" s="184">
        <v>3133</v>
      </c>
      <c r="C211" s="236" t="s">
        <v>247</v>
      </c>
      <c r="D211" s="70">
        <v>535</v>
      </c>
      <c r="E211" s="258">
        <f t="shared" si="5"/>
        <v>430</v>
      </c>
      <c r="F211" s="70">
        <v>965</v>
      </c>
      <c r="G211" s="111" t="s">
        <v>43</v>
      </c>
      <c r="H211" s="239"/>
      <c r="J211" s="107"/>
      <c r="K211" s="107"/>
      <c r="L211" s="107"/>
    </row>
    <row r="212" spans="1:34" s="101" customFormat="1" ht="25.5" customHeight="1">
      <c r="A212" s="234" t="s">
        <v>92</v>
      </c>
      <c r="B212" s="184">
        <v>3212</v>
      </c>
      <c r="C212" s="251" t="s">
        <v>250</v>
      </c>
      <c r="D212" s="258">
        <v>21600</v>
      </c>
      <c r="E212" s="258">
        <f t="shared" si="5"/>
        <v>660</v>
      </c>
      <c r="F212" s="196">
        <v>22260</v>
      </c>
      <c r="G212" s="125" t="s">
        <v>107</v>
      </c>
      <c r="H212" s="256" t="s">
        <v>245</v>
      </c>
    </row>
    <row r="213" spans="1:34" s="101" customFormat="1" ht="27.75" customHeight="1">
      <c r="A213" s="234" t="s">
        <v>165</v>
      </c>
      <c r="B213" s="118">
        <v>3212</v>
      </c>
      <c r="C213" s="251" t="s">
        <v>251</v>
      </c>
      <c r="D213" s="70">
        <v>2400</v>
      </c>
      <c r="E213" s="258">
        <f t="shared" si="5"/>
        <v>980</v>
      </c>
      <c r="F213" s="70">
        <v>3380</v>
      </c>
      <c r="G213" s="111" t="s">
        <v>43</v>
      </c>
      <c r="H213" s="264"/>
    </row>
    <row r="214" spans="1:34" s="101" customFormat="1" ht="15" customHeight="1">
      <c r="A214" s="234" t="s">
        <v>93</v>
      </c>
      <c r="B214" s="118">
        <v>3213</v>
      </c>
      <c r="C214" s="234" t="s">
        <v>252</v>
      </c>
      <c r="D214" s="70">
        <v>624</v>
      </c>
      <c r="E214" s="258">
        <f t="shared" si="5"/>
        <v>2691</v>
      </c>
      <c r="F214" s="70">
        <v>3315</v>
      </c>
      <c r="G214" s="111" t="s">
        <v>43</v>
      </c>
      <c r="H214" s="264"/>
    </row>
    <row r="215" spans="1:34" s="108" customFormat="1" ht="16.5" hidden="1" customHeight="1">
      <c r="A215" s="234"/>
      <c r="B215" s="194">
        <v>2257</v>
      </c>
      <c r="C215" s="252">
        <v>3231</v>
      </c>
      <c r="D215" s="120" t="s">
        <v>94</v>
      </c>
      <c r="E215" s="258" t="e">
        <f t="shared" si="5"/>
        <v>#VALUE!</v>
      </c>
      <c r="F215" s="70"/>
      <c r="G215" s="70"/>
      <c r="H215" s="264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</row>
    <row r="216" spans="1:34" s="101" customFormat="1" ht="21.75" hidden="1" customHeight="1">
      <c r="A216" s="234"/>
      <c r="B216" s="195"/>
      <c r="C216" s="253"/>
      <c r="D216" s="121"/>
      <c r="E216" s="258">
        <f t="shared" si="5"/>
        <v>0</v>
      </c>
      <c r="F216" s="70"/>
      <c r="G216" s="70"/>
      <c r="H216" s="264"/>
    </row>
    <row r="217" spans="1:34" s="101" customFormat="1" ht="12.75" hidden="1" customHeight="1">
      <c r="A217" s="234"/>
      <c r="B217" s="195"/>
      <c r="C217" s="254">
        <v>67111</v>
      </c>
      <c r="D217" s="122" t="s">
        <v>95</v>
      </c>
      <c r="E217" s="258" t="e">
        <f t="shared" si="5"/>
        <v>#VALUE!</v>
      </c>
      <c r="F217" s="70"/>
      <c r="G217" s="70"/>
      <c r="H217" s="264"/>
      <c r="M217" s="64"/>
    </row>
    <row r="218" spans="1:34" s="101" customFormat="1" ht="21.75" hidden="1" customHeight="1">
      <c r="A218" s="234"/>
      <c r="B218" s="195"/>
      <c r="C218" s="253">
        <v>6831</v>
      </c>
      <c r="D218" s="121" t="s">
        <v>96</v>
      </c>
      <c r="E218" s="258" t="e">
        <f t="shared" si="5"/>
        <v>#VALUE!</v>
      </c>
      <c r="F218" s="70"/>
      <c r="G218" s="70"/>
      <c r="H218" s="264"/>
      <c r="J218" s="64"/>
      <c r="K218" s="64"/>
      <c r="L218" s="64"/>
      <c r="M218" s="64"/>
    </row>
    <row r="219" spans="1:34" s="101" customFormat="1" ht="21.75" hidden="1" customHeight="1">
      <c r="A219" s="234"/>
      <c r="B219" s="195"/>
      <c r="C219" s="253"/>
      <c r="D219" s="121"/>
      <c r="E219" s="258">
        <f t="shared" si="5"/>
        <v>0</v>
      </c>
      <c r="F219" s="70"/>
      <c r="G219" s="70"/>
      <c r="H219" s="264"/>
      <c r="J219" s="64"/>
      <c r="K219" s="64"/>
      <c r="L219" s="64"/>
      <c r="M219" s="64"/>
    </row>
    <row r="220" spans="1:34" s="64" customFormat="1" hidden="1">
      <c r="A220" s="302" t="s">
        <v>97</v>
      </c>
      <c r="B220" s="119" t="s">
        <v>98</v>
      </c>
      <c r="C220" s="255" t="s">
        <v>99</v>
      </c>
      <c r="D220" s="73" t="s">
        <v>11</v>
      </c>
      <c r="E220" s="258" t="e">
        <f t="shared" si="5"/>
        <v>#VALUE!</v>
      </c>
      <c r="F220" s="70"/>
      <c r="G220" s="70"/>
      <c r="H220" s="265"/>
    </row>
    <row r="221" spans="1:34" s="64" customFormat="1" ht="27" customHeight="1">
      <c r="A221" s="239" t="s">
        <v>100</v>
      </c>
      <c r="B221" s="118">
        <v>3213</v>
      </c>
      <c r="C221" s="237" t="s">
        <v>253</v>
      </c>
      <c r="D221" s="70">
        <v>5616</v>
      </c>
      <c r="E221" s="258">
        <f t="shared" si="5"/>
        <v>-5031</v>
      </c>
      <c r="F221" s="125">
        <v>585</v>
      </c>
      <c r="G221" s="126" t="s">
        <v>107</v>
      </c>
      <c r="H221" s="256" t="s">
        <v>245</v>
      </c>
    </row>
    <row r="222" spans="1:34" s="64" customFormat="1" ht="25.5">
      <c r="A222" s="234">
        <v>2257</v>
      </c>
      <c r="B222" s="118">
        <v>3231</v>
      </c>
      <c r="C222" s="237" t="s">
        <v>101</v>
      </c>
      <c r="D222" s="70">
        <v>0</v>
      </c>
      <c r="E222" s="258">
        <f t="shared" si="5"/>
        <v>0</v>
      </c>
      <c r="F222" s="70">
        <v>0</v>
      </c>
      <c r="G222" s="84"/>
      <c r="H222" s="266"/>
    </row>
    <row r="223" spans="1:34" s="64" customFormat="1">
      <c r="A223" s="234">
        <v>5829</v>
      </c>
      <c r="B223" s="118">
        <v>3211</v>
      </c>
      <c r="C223" s="237" t="s">
        <v>257</v>
      </c>
      <c r="D223" s="70">
        <v>720</v>
      </c>
      <c r="E223" s="258">
        <f t="shared" si="5"/>
        <v>-520</v>
      </c>
      <c r="F223" s="70">
        <v>200</v>
      </c>
      <c r="G223" s="84" t="s">
        <v>43</v>
      </c>
      <c r="H223" s="266"/>
    </row>
    <row r="224" spans="1:34" s="64" customFormat="1">
      <c r="A224" s="234" t="s">
        <v>166</v>
      </c>
      <c r="B224" s="118">
        <v>3211</v>
      </c>
      <c r="C224" s="237" t="s">
        <v>267</v>
      </c>
      <c r="D224" s="70">
        <v>6480</v>
      </c>
      <c r="E224" s="258">
        <f t="shared" si="5"/>
        <v>-5280</v>
      </c>
      <c r="F224" s="125">
        <v>1200</v>
      </c>
      <c r="G224" s="126" t="s">
        <v>107</v>
      </c>
      <c r="H224" s="256" t="s">
        <v>245</v>
      </c>
    </row>
    <row r="225" spans="1:17" s="64" customFormat="1" ht="25.5">
      <c r="A225" s="234" t="s">
        <v>263</v>
      </c>
      <c r="B225" s="118">
        <v>3221</v>
      </c>
      <c r="C225" s="237" t="s">
        <v>265</v>
      </c>
      <c r="D225" s="70">
        <v>0</v>
      </c>
      <c r="E225" s="258">
        <f t="shared" si="5"/>
        <v>50</v>
      </c>
      <c r="F225" s="259">
        <v>50</v>
      </c>
      <c r="G225" s="260" t="s">
        <v>43</v>
      </c>
      <c r="H225" s="267"/>
    </row>
    <row r="226" spans="1:17" s="64" customFormat="1" ht="25.5">
      <c r="A226" s="234" t="s">
        <v>264</v>
      </c>
      <c r="B226" s="118">
        <v>3221</v>
      </c>
      <c r="C226" s="237" t="s">
        <v>266</v>
      </c>
      <c r="D226" s="70">
        <v>0</v>
      </c>
      <c r="E226" s="258">
        <f t="shared" si="5"/>
        <v>280</v>
      </c>
      <c r="F226" s="125">
        <v>280</v>
      </c>
      <c r="G226" s="126" t="s">
        <v>107</v>
      </c>
      <c r="H226" s="256" t="s">
        <v>245</v>
      </c>
    </row>
    <row r="227" spans="1:17" s="64" customFormat="1">
      <c r="A227" s="234">
        <v>5832</v>
      </c>
      <c r="B227" s="118">
        <v>3233</v>
      </c>
      <c r="C227" s="239" t="s">
        <v>258</v>
      </c>
      <c r="D227" s="70">
        <v>644</v>
      </c>
      <c r="E227" s="258">
        <f t="shared" si="5"/>
        <v>0</v>
      </c>
      <c r="F227" s="70">
        <v>644</v>
      </c>
      <c r="G227" s="84" t="s">
        <v>43</v>
      </c>
      <c r="H227" s="266"/>
    </row>
    <row r="228" spans="1:17" s="64" customFormat="1" ht="25.5">
      <c r="A228" s="234" t="s">
        <v>102</v>
      </c>
      <c r="B228" s="118">
        <v>3233</v>
      </c>
      <c r="C228" s="237" t="s">
        <v>103</v>
      </c>
      <c r="D228" s="70">
        <v>5799</v>
      </c>
      <c r="E228" s="258">
        <f t="shared" si="5"/>
        <v>0</v>
      </c>
      <c r="F228" s="125">
        <v>5799</v>
      </c>
      <c r="G228" s="126" t="s">
        <v>107</v>
      </c>
      <c r="H228" s="256" t="s">
        <v>245</v>
      </c>
    </row>
    <row r="229" spans="1:17" s="64" customFormat="1">
      <c r="A229" s="234">
        <v>5830</v>
      </c>
      <c r="B229" s="118">
        <v>3236</v>
      </c>
      <c r="C229" s="239" t="s">
        <v>259</v>
      </c>
      <c r="D229" s="70">
        <v>201</v>
      </c>
      <c r="E229" s="258">
        <f t="shared" si="5"/>
        <v>469</v>
      </c>
      <c r="F229" s="70">
        <v>670</v>
      </c>
      <c r="G229" s="84" t="s">
        <v>43</v>
      </c>
      <c r="H229" s="266"/>
    </row>
    <row r="230" spans="1:17" s="64" customFormat="1" ht="25.5">
      <c r="A230" s="234" t="s">
        <v>104</v>
      </c>
      <c r="B230" s="118">
        <v>3236</v>
      </c>
      <c r="C230" s="237" t="s">
        <v>260</v>
      </c>
      <c r="D230" s="70">
        <v>1811</v>
      </c>
      <c r="E230" s="258">
        <f t="shared" si="5"/>
        <v>2539</v>
      </c>
      <c r="F230" s="125">
        <v>4350</v>
      </c>
      <c r="G230" s="126" t="s">
        <v>107</v>
      </c>
      <c r="H230" s="256" t="s">
        <v>245</v>
      </c>
    </row>
    <row r="231" spans="1:17" s="64" customFormat="1">
      <c r="A231" s="234">
        <v>5831</v>
      </c>
      <c r="B231" s="118">
        <v>3293</v>
      </c>
      <c r="C231" s="239" t="s">
        <v>261</v>
      </c>
      <c r="D231" s="70">
        <v>273</v>
      </c>
      <c r="E231" s="258">
        <f t="shared" si="5"/>
        <v>637</v>
      </c>
      <c r="F231" s="70">
        <v>910</v>
      </c>
      <c r="G231" s="84" t="s">
        <v>43</v>
      </c>
      <c r="H231" s="266"/>
    </row>
    <row r="232" spans="1:17" s="64" customFormat="1">
      <c r="A232" s="234" t="s">
        <v>105</v>
      </c>
      <c r="B232" s="118">
        <v>3293</v>
      </c>
      <c r="C232" s="239" t="s">
        <v>262</v>
      </c>
      <c r="D232" s="70">
        <v>2463</v>
      </c>
      <c r="E232" s="258">
        <f t="shared" si="5"/>
        <v>3237</v>
      </c>
      <c r="F232" s="125">
        <v>5700</v>
      </c>
      <c r="G232" s="126" t="s">
        <v>107</v>
      </c>
      <c r="H232" s="256" t="s">
        <v>245</v>
      </c>
      <c r="M232" s="117"/>
    </row>
    <row r="233" spans="1:17" s="64" customFormat="1">
      <c r="A233" s="29"/>
      <c r="B233" s="29"/>
      <c r="C233" s="30" t="s">
        <v>44</v>
      </c>
      <c r="D233" s="31">
        <f>SUM(D206:D232)</f>
        <v>417108</v>
      </c>
      <c r="E233" s="31">
        <f>490231-417108</f>
        <v>73123</v>
      </c>
      <c r="F233" s="32">
        <f>SUM(F206:F232)</f>
        <v>490231</v>
      </c>
      <c r="G233" s="257"/>
      <c r="H233" s="33"/>
    </row>
    <row r="234" spans="1:17" s="64" customFormat="1">
      <c r="A234" s="96"/>
      <c r="B234" s="96"/>
      <c r="C234" s="97"/>
      <c r="D234" s="98"/>
      <c r="F234" s="98"/>
    </row>
    <row r="235" spans="1:17" s="64" customFormat="1">
      <c r="A235" s="96"/>
      <c r="B235" s="96"/>
      <c r="C235" s="97"/>
      <c r="D235" s="98"/>
      <c r="F235" s="98"/>
    </row>
    <row r="236" spans="1:17" s="64" customFormat="1">
      <c r="A236" s="96"/>
      <c r="B236" s="96"/>
      <c r="C236" s="97"/>
      <c r="D236" s="98"/>
      <c r="F236" s="98"/>
    </row>
    <row r="237" spans="1:17" ht="39" customHeight="1">
      <c r="A237" s="10" t="s">
        <v>22</v>
      </c>
      <c r="B237" s="34"/>
      <c r="C237" s="35"/>
      <c r="D237" s="36"/>
      <c r="E237" s="37"/>
      <c r="F237" s="36"/>
      <c r="G237" s="16"/>
      <c r="H237" s="16"/>
    </row>
    <row r="238" spans="1:17" s="16" customFormat="1" ht="25.5">
      <c r="A238" s="43" t="s">
        <v>17</v>
      </c>
      <c r="B238" s="43" t="s">
        <v>15</v>
      </c>
      <c r="C238" s="44" t="s">
        <v>11</v>
      </c>
      <c r="D238" s="44" t="s">
        <v>157</v>
      </c>
      <c r="E238" s="45" t="s">
        <v>12</v>
      </c>
      <c r="F238" s="45" t="s">
        <v>158</v>
      </c>
      <c r="G238" s="38"/>
      <c r="H238" s="15" t="s">
        <v>0</v>
      </c>
    </row>
    <row r="239" spans="1:17" s="16" customFormat="1" ht="29.25" customHeight="1">
      <c r="A239" s="294" t="s">
        <v>43</v>
      </c>
      <c r="B239" s="140">
        <v>67111</v>
      </c>
      <c r="C239" s="247" t="s">
        <v>76</v>
      </c>
      <c r="D239" s="26">
        <v>41710</v>
      </c>
      <c r="E239" s="26">
        <f>F239-D239</f>
        <v>31067</v>
      </c>
      <c r="F239" s="26">
        <f>F233-F240</f>
        <v>72777</v>
      </c>
      <c r="G239" s="38"/>
      <c r="H239" s="138"/>
    </row>
    <row r="240" spans="1:17" ht="30" customHeight="1">
      <c r="A240" s="298" t="s">
        <v>107</v>
      </c>
      <c r="B240" s="168">
        <v>6381</v>
      </c>
      <c r="C240" s="261" t="s">
        <v>167</v>
      </c>
      <c r="D240" s="169">
        <v>375398</v>
      </c>
      <c r="E240" s="170">
        <f>F240-D240</f>
        <v>42056</v>
      </c>
      <c r="F240" s="169">
        <v>417454</v>
      </c>
      <c r="G240" s="38"/>
      <c r="H240" s="171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1:13" s="64" customFormat="1">
      <c r="A241" s="143"/>
      <c r="B241" s="143"/>
      <c r="C241" s="144" t="s">
        <v>20</v>
      </c>
      <c r="D241" s="145">
        <f>SUM(D239:D240)</f>
        <v>417108</v>
      </c>
      <c r="E241" s="146">
        <f>SUM(E239:E240)</f>
        <v>73123</v>
      </c>
      <c r="F241" s="147">
        <f>SUM(F239:F240)</f>
        <v>490231</v>
      </c>
      <c r="G241" s="85"/>
      <c r="H241" s="148"/>
    </row>
    <row r="242" spans="1:13" s="64" customFormat="1">
      <c r="A242" s="96"/>
      <c r="B242" s="96"/>
      <c r="C242" s="97"/>
      <c r="D242" s="98"/>
      <c r="F242" s="98"/>
    </row>
    <row r="243" spans="1:13" s="64" customFormat="1">
      <c r="A243" s="96"/>
      <c r="B243" s="96"/>
      <c r="C243" s="97"/>
      <c r="D243" s="98"/>
      <c r="F243" s="98"/>
    </row>
    <row r="244" spans="1:13" s="64" customFormat="1">
      <c r="A244" s="96"/>
      <c r="B244" s="96"/>
      <c r="C244" s="97"/>
      <c r="D244" s="98"/>
      <c r="F244" s="98"/>
    </row>
    <row r="245" spans="1:13" s="64" customFormat="1">
      <c r="A245" s="96"/>
      <c r="B245" s="96"/>
      <c r="C245" s="97"/>
      <c r="D245" s="98"/>
      <c r="F245" s="98"/>
    </row>
    <row r="246" spans="1:13" s="64" customFormat="1">
      <c r="A246" s="96"/>
      <c r="B246" s="96"/>
      <c r="C246" s="97"/>
      <c r="D246" s="98"/>
      <c r="F246" s="98"/>
    </row>
    <row r="247" spans="1:13" s="64" customFormat="1">
      <c r="A247" s="96"/>
      <c r="B247" s="96"/>
      <c r="C247" s="97"/>
      <c r="D247" s="98"/>
      <c r="F247" s="98"/>
    </row>
    <row r="248" spans="1:13" s="64" customFormat="1" ht="15.75">
      <c r="A248" s="7" t="s">
        <v>21</v>
      </c>
      <c r="B248" s="96"/>
      <c r="C248" s="97"/>
      <c r="D248" s="98"/>
      <c r="F248" s="98"/>
    </row>
    <row r="249" spans="1:13" s="64" customFormat="1" ht="15" customHeight="1">
      <c r="A249" s="325" t="s">
        <v>108</v>
      </c>
      <c r="B249" s="325"/>
      <c r="C249" s="325"/>
      <c r="D249" s="325"/>
      <c r="E249" s="325"/>
      <c r="F249" s="325"/>
      <c r="G249" s="325"/>
    </row>
    <row r="250" spans="1:13" s="16" customFormat="1" ht="38.25">
      <c r="A250" s="43" t="s">
        <v>14</v>
      </c>
      <c r="B250" s="43" t="s">
        <v>15</v>
      </c>
      <c r="C250" s="44" t="s">
        <v>11</v>
      </c>
      <c r="D250" s="44" t="s">
        <v>157</v>
      </c>
      <c r="E250" s="45" t="s">
        <v>12</v>
      </c>
      <c r="F250" s="45" t="s">
        <v>158</v>
      </c>
      <c r="G250" s="15" t="s">
        <v>13</v>
      </c>
      <c r="H250" s="15" t="s">
        <v>0</v>
      </c>
    </row>
    <row r="251" spans="1:13">
      <c r="A251" s="17">
        <v>2</v>
      </c>
      <c r="B251" s="17">
        <v>3</v>
      </c>
      <c r="C251" s="17">
        <v>4</v>
      </c>
      <c r="D251" s="17">
        <v>5</v>
      </c>
      <c r="E251" s="18">
        <v>6</v>
      </c>
      <c r="F251" s="17">
        <v>7</v>
      </c>
      <c r="G251" s="19">
        <v>9</v>
      </c>
      <c r="H251" s="19">
        <v>8</v>
      </c>
    </row>
    <row r="252" spans="1:13" s="64" customFormat="1" ht="16.5" customHeight="1">
      <c r="A252" s="299" t="s">
        <v>109</v>
      </c>
      <c r="B252" s="205">
        <v>3223</v>
      </c>
      <c r="C252" s="239" t="s">
        <v>60</v>
      </c>
      <c r="D252" s="70">
        <v>35000</v>
      </c>
      <c r="E252" s="70">
        <f>F252-D252</f>
        <v>20000</v>
      </c>
      <c r="F252" s="70">
        <v>55000</v>
      </c>
      <c r="G252" s="84" t="s">
        <v>43</v>
      </c>
      <c r="H252" s="77"/>
      <c r="J252" s="101"/>
      <c r="K252" s="101"/>
      <c r="L252" s="101"/>
      <c r="M252" s="101"/>
    </row>
    <row r="253" spans="1:13" s="64" customFormat="1" ht="16.5" customHeight="1">
      <c r="A253" s="299">
        <v>5801</v>
      </c>
      <c r="B253" s="205">
        <v>3223</v>
      </c>
      <c r="C253" s="239" t="s">
        <v>60</v>
      </c>
      <c r="D253" s="70">
        <v>1080</v>
      </c>
      <c r="E253" s="70">
        <f t="shared" ref="E253:E260" si="6">F253-D253</f>
        <v>0</v>
      </c>
      <c r="F253" s="70">
        <v>1080</v>
      </c>
      <c r="G253" s="84" t="s">
        <v>115</v>
      </c>
      <c r="H253" s="77"/>
      <c r="J253" s="101"/>
      <c r="K253" s="101"/>
      <c r="L253" s="101"/>
      <c r="M253" s="101"/>
    </row>
    <row r="254" spans="1:13" s="101" customFormat="1" ht="30" customHeight="1">
      <c r="A254" s="300" t="s">
        <v>110</v>
      </c>
      <c r="B254" s="205">
        <v>3231</v>
      </c>
      <c r="C254" s="285" t="s">
        <v>111</v>
      </c>
      <c r="D254" s="70">
        <v>637360</v>
      </c>
      <c r="E254" s="70">
        <f t="shared" si="6"/>
        <v>0</v>
      </c>
      <c r="F254" s="70">
        <v>637360</v>
      </c>
      <c r="G254" s="111">
        <v>315</v>
      </c>
      <c r="H254" s="110"/>
      <c r="M254" s="64"/>
    </row>
    <row r="255" spans="1:13" s="101" customFormat="1" ht="19.5" customHeight="1">
      <c r="A255" s="300" t="s">
        <v>112</v>
      </c>
      <c r="B255" s="205">
        <v>3236</v>
      </c>
      <c r="C255" s="285" t="s">
        <v>39</v>
      </c>
      <c r="D255" s="70">
        <v>8000</v>
      </c>
      <c r="E255" s="70">
        <f t="shared" si="6"/>
        <v>0</v>
      </c>
      <c r="F255" s="70">
        <v>8000</v>
      </c>
      <c r="G255" s="111" t="s">
        <v>43</v>
      </c>
      <c r="H255" s="110"/>
      <c r="J255" s="64"/>
      <c r="K255" s="64"/>
      <c r="L255" s="64"/>
      <c r="M255" s="64"/>
    </row>
    <row r="256" spans="1:13" s="101" customFormat="1" ht="19.5" customHeight="1">
      <c r="A256" s="300">
        <v>5802</v>
      </c>
      <c r="B256" s="205">
        <v>3234</v>
      </c>
      <c r="C256" s="285" t="s">
        <v>66</v>
      </c>
      <c r="D256" s="70">
        <v>720</v>
      </c>
      <c r="E256" s="70">
        <f t="shared" si="6"/>
        <v>0</v>
      </c>
      <c r="F256" s="70">
        <v>720</v>
      </c>
      <c r="G256" s="111" t="s">
        <v>115</v>
      </c>
      <c r="H256" s="110"/>
      <c r="J256" s="64"/>
      <c r="K256" s="64"/>
      <c r="L256" s="64"/>
      <c r="M256" s="64"/>
    </row>
    <row r="257" spans="1:17" s="64" customFormat="1" ht="25.5">
      <c r="A257" s="299" t="s">
        <v>174</v>
      </c>
      <c r="B257" s="205">
        <v>3299</v>
      </c>
      <c r="C257" s="237" t="s">
        <v>189</v>
      </c>
      <c r="D257" s="70">
        <v>1680</v>
      </c>
      <c r="E257" s="70">
        <f t="shared" si="6"/>
        <v>0</v>
      </c>
      <c r="F257" s="70">
        <v>1680</v>
      </c>
      <c r="G257" s="84" t="s">
        <v>115</v>
      </c>
      <c r="H257" s="77"/>
    </row>
    <row r="258" spans="1:17" s="101" customFormat="1" ht="15.75" hidden="1">
      <c r="A258" s="254"/>
      <c r="B258" s="263"/>
      <c r="C258" s="237" t="s">
        <v>40</v>
      </c>
      <c r="D258" s="127"/>
      <c r="E258" s="70">
        <f t="shared" si="6"/>
        <v>0</v>
      </c>
      <c r="F258" s="72"/>
      <c r="G258" s="70"/>
      <c r="H258" s="110"/>
      <c r="J258" s="64"/>
      <c r="K258" s="64"/>
      <c r="L258" s="64"/>
      <c r="M258" s="64"/>
    </row>
    <row r="259" spans="1:17" s="64" customFormat="1" hidden="1">
      <c r="A259" s="301" t="s">
        <v>97</v>
      </c>
      <c r="B259" s="262" t="s">
        <v>98</v>
      </c>
      <c r="C259" s="237" t="s">
        <v>40</v>
      </c>
      <c r="D259" s="72" t="s">
        <v>11</v>
      </c>
      <c r="E259" s="70" t="e">
        <f t="shared" si="6"/>
        <v>#VALUE!</v>
      </c>
      <c r="F259" s="66"/>
      <c r="G259" s="70"/>
      <c r="H259" s="77"/>
    </row>
    <row r="260" spans="1:17" s="64" customFormat="1" ht="25.5" customHeight="1">
      <c r="A260" s="300">
        <v>5347</v>
      </c>
      <c r="B260" s="205">
        <v>4511</v>
      </c>
      <c r="C260" s="237" t="s">
        <v>113</v>
      </c>
      <c r="D260" s="70">
        <v>0</v>
      </c>
      <c r="E260" s="70">
        <f t="shared" si="6"/>
        <v>0</v>
      </c>
      <c r="F260" s="70">
        <v>0</v>
      </c>
      <c r="G260" s="84" t="s">
        <v>145</v>
      </c>
      <c r="H260" s="77"/>
    </row>
    <row r="261" spans="1:17">
      <c r="A261" s="29"/>
      <c r="B261" s="29"/>
      <c r="C261" s="30" t="s">
        <v>44</v>
      </c>
      <c r="D261" s="31">
        <f>SUM(D252:D260)</f>
        <v>683840</v>
      </c>
      <c r="E261" s="31">
        <f>E252+E253+E254+E255+E256+E257+E260</f>
        <v>20000</v>
      </c>
      <c r="F261" s="32">
        <f>SUM(F252:F260)</f>
        <v>703840</v>
      </c>
      <c r="G261" s="109"/>
      <c r="H261" s="109"/>
    </row>
    <row r="262" spans="1:17" s="64" customFormat="1">
      <c r="A262" s="96"/>
      <c r="B262" s="96"/>
      <c r="C262" s="97"/>
      <c r="D262" s="98"/>
      <c r="F262" s="98"/>
    </row>
    <row r="263" spans="1:17" s="64" customFormat="1">
      <c r="A263" s="96"/>
      <c r="B263" s="96"/>
      <c r="C263" s="97"/>
      <c r="D263" s="133"/>
      <c r="E263" s="82"/>
      <c r="F263" s="133"/>
    </row>
    <row r="264" spans="1:17" ht="15.75">
      <c r="A264" s="10" t="s">
        <v>22</v>
      </c>
      <c r="B264" s="34"/>
      <c r="C264" s="35"/>
      <c r="D264" s="36"/>
      <c r="E264" s="37"/>
      <c r="F264" s="36"/>
      <c r="G264" s="16"/>
      <c r="H264" s="16"/>
    </row>
    <row r="265" spans="1:17" s="16" customFormat="1" ht="25.5">
      <c r="A265" s="43" t="s">
        <v>17</v>
      </c>
      <c r="B265" s="43" t="s">
        <v>15</v>
      </c>
      <c r="C265" s="44" t="s">
        <v>11</v>
      </c>
      <c r="D265" s="44" t="s">
        <v>157</v>
      </c>
      <c r="E265" s="45" t="s">
        <v>12</v>
      </c>
      <c r="F265" s="45" t="s">
        <v>158</v>
      </c>
      <c r="G265" s="38"/>
      <c r="H265" s="15" t="s">
        <v>0</v>
      </c>
    </row>
    <row r="266" spans="1:17" s="16" customFormat="1" ht="25.5">
      <c r="A266" s="294" t="s">
        <v>43</v>
      </c>
      <c r="B266" s="212">
        <v>67111</v>
      </c>
      <c r="C266" s="247" t="s">
        <v>76</v>
      </c>
      <c r="D266" s="203">
        <v>43000</v>
      </c>
      <c r="E266" s="203">
        <f>F266-D266</f>
        <v>20000</v>
      </c>
      <c r="F266" s="203">
        <f>F252+F255</f>
        <v>63000</v>
      </c>
      <c r="G266" s="38"/>
      <c r="H266" s="287" t="s">
        <v>294</v>
      </c>
    </row>
    <row r="267" spans="1:17" ht="31.5" customHeight="1">
      <c r="A267" s="297">
        <v>315</v>
      </c>
      <c r="B267" s="167">
        <v>6361</v>
      </c>
      <c r="C267" s="249" t="s">
        <v>143</v>
      </c>
      <c r="D267" s="172">
        <v>637360</v>
      </c>
      <c r="E267" s="203">
        <f t="shared" ref="E267:E271" si="7">F267-D267</f>
        <v>0</v>
      </c>
      <c r="F267" s="136">
        <v>637360</v>
      </c>
      <c r="G267" s="39"/>
      <c r="H267" s="139"/>
      <c r="I267" s="326"/>
      <c r="J267" s="327"/>
      <c r="K267" s="327"/>
      <c r="L267" s="327"/>
      <c r="M267" s="327"/>
      <c r="N267" s="327"/>
      <c r="O267" s="327"/>
      <c r="P267" s="327"/>
      <c r="Q267" s="327"/>
    </row>
    <row r="268" spans="1:17" ht="39.75" customHeight="1">
      <c r="A268" s="298" t="s">
        <v>114</v>
      </c>
      <c r="B268" s="168">
        <v>6712</v>
      </c>
      <c r="C268" s="237" t="s">
        <v>146</v>
      </c>
      <c r="D268" s="174">
        <v>0</v>
      </c>
      <c r="E268" s="203">
        <f t="shared" si="7"/>
        <v>0</v>
      </c>
      <c r="F268" s="169">
        <v>0</v>
      </c>
      <c r="G268" s="38"/>
      <c r="H268" s="171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1:17" ht="39.75" customHeight="1">
      <c r="A269" s="298" t="s">
        <v>115</v>
      </c>
      <c r="B269" s="168">
        <v>6526</v>
      </c>
      <c r="C269" s="237" t="s">
        <v>175</v>
      </c>
      <c r="D269" s="174">
        <v>3480</v>
      </c>
      <c r="E269" s="203">
        <f t="shared" si="7"/>
        <v>0</v>
      </c>
      <c r="F269" s="169">
        <v>3480</v>
      </c>
      <c r="G269" s="38"/>
      <c r="H269" s="171"/>
      <c r="I269" s="204"/>
      <c r="J269" s="204"/>
      <c r="K269" s="204"/>
      <c r="L269" s="204"/>
      <c r="M269" s="204"/>
      <c r="N269" s="204"/>
      <c r="O269" s="204"/>
      <c r="P269" s="204"/>
      <c r="Q269" s="204"/>
    </row>
    <row r="270" spans="1:17" ht="42" customHeight="1">
      <c r="A270" s="298" t="s">
        <v>145</v>
      </c>
      <c r="B270" s="168">
        <v>6342</v>
      </c>
      <c r="C270" s="237" t="s">
        <v>147</v>
      </c>
      <c r="D270" s="174">
        <v>0</v>
      </c>
      <c r="E270" s="203">
        <f t="shared" si="7"/>
        <v>20703.2</v>
      </c>
      <c r="F270" s="169">
        <v>20703.2</v>
      </c>
      <c r="G270" s="39"/>
      <c r="H270" s="286" t="s">
        <v>282</v>
      </c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1:17" ht="42" customHeight="1">
      <c r="A271" s="298"/>
      <c r="B271" s="168">
        <v>9222</v>
      </c>
      <c r="C271" s="237" t="s">
        <v>176</v>
      </c>
      <c r="D271" s="174">
        <v>0</v>
      </c>
      <c r="E271" s="203">
        <f t="shared" si="7"/>
        <v>-20703.2</v>
      </c>
      <c r="F271" s="169">
        <v>-20703.2</v>
      </c>
      <c r="G271" s="39"/>
      <c r="H271" s="171"/>
      <c r="I271" s="204"/>
      <c r="J271" s="204"/>
      <c r="K271" s="204"/>
      <c r="L271" s="204"/>
      <c r="M271" s="204"/>
      <c r="N271" s="204"/>
      <c r="O271" s="204"/>
      <c r="P271" s="204"/>
      <c r="Q271" s="204"/>
    </row>
    <row r="272" spans="1:17" s="64" customFormat="1">
      <c r="A272" s="143"/>
      <c r="B272" s="143"/>
      <c r="C272" s="144" t="s">
        <v>20</v>
      </c>
      <c r="D272" s="145">
        <f>SUM(D266:D271)</f>
        <v>683840</v>
      </c>
      <c r="E272" s="146">
        <f>SUM(E266:E271)</f>
        <v>19999.999999999996</v>
      </c>
      <c r="F272" s="147">
        <f>SUM(F266:F271)</f>
        <v>703840</v>
      </c>
      <c r="G272" s="85"/>
      <c r="H272" s="148"/>
    </row>
    <row r="273" spans="1:12" s="176" customFormat="1">
      <c r="A273" s="162"/>
      <c r="B273" s="162"/>
      <c r="C273" s="163"/>
      <c r="D273" s="164"/>
      <c r="E273" s="165"/>
      <c r="F273" s="164"/>
      <c r="G273" s="159"/>
      <c r="H273" s="166"/>
    </row>
    <row r="274" spans="1:12" s="176" customFormat="1">
      <c r="A274" s="162"/>
      <c r="B274" s="162"/>
      <c r="C274" s="163"/>
      <c r="D274" s="164"/>
      <c r="E274" s="165"/>
      <c r="F274" s="164"/>
      <c r="G274" s="159"/>
      <c r="H274" s="166"/>
    </row>
    <row r="275" spans="1:12" s="176" customFormat="1">
      <c r="A275" s="162"/>
      <c r="B275" s="162"/>
      <c r="C275" s="163"/>
      <c r="D275" s="164"/>
      <c r="E275" s="165"/>
      <c r="F275" s="164"/>
      <c r="G275" s="159"/>
      <c r="H275" s="166"/>
    </row>
    <row r="276" spans="1:12" s="176" customFormat="1">
      <c r="A276" s="162"/>
      <c r="B276" s="162"/>
      <c r="C276" s="163"/>
      <c r="D276" s="164"/>
      <c r="E276" s="165"/>
      <c r="F276" s="164"/>
      <c r="G276" s="159"/>
      <c r="H276" s="166"/>
    </row>
    <row r="277" spans="1:12" s="64" customFormat="1" ht="15.75">
      <c r="A277" s="7" t="s">
        <v>21</v>
      </c>
      <c r="B277" s="96"/>
      <c r="C277" s="97"/>
      <c r="D277" s="98"/>
      <c r="F277" s="98"/>
    </row>
    <row r="278" spans="1:12" s="64" customFormat="1" ht="15" customHeight="1">
      <c r="A278" s="334" t="s">
        <v>126</v>
      </c>
      <c r="B278" s="334"/>
      <c r="C278" s="334"/>
      <c r="D278" s="334"/>
      <c r="E278" s="334"/>
      <c r="F278" s="334"/>
      <c r="G278" s="334"/>
    </row>
    <row r="279" spans="1:12" s="16" customFormat="1" ht="38.25">
      <c r="A279" s="12" t="s">
        <v>14</v>
      </c>
      <c r="B279" s="12" t="s">
        <v>15</v>
      </c>
      <c r="C279" s="13" t="s">
        <v>11</v>
      </c>
      <c r="D279" s="13" t="s">
        <v>157</v>
      </c>
      <c r="E279" s="14" t="s">
        <v>12</v>
      </c>
      <c r="F279" s="14" t="s">
        <v>158</v>
      </c>
      <c r="G279" s="15" t="s">
        <v>13</v>
      </c>
      <c r="H279" s="15" t="s">
        <v>0</v>
      </c>
    </row>
    <row r="280" spans="1:12">
      <c r="A280" s="17">
        <v>2</v>
      </c>
      <c r="B280" s="17">
        <v>3</v>
      </c>
      <c r="C280" s="17">
        <v>4</v>
      </c>
      <c r="D280" s="17">
        <v>5</v>
      </c>
      <c r="E280" s="18">
        <v>6</v>
      </c>
      <c r="F280" s="17">
        <v>7</v>
      </c>
      <c r="G280" s="19">
        <v>9</v>
      </c>
      <c r="H280" s="19">
        <v>8</v>
      </c>
    </row>
    <row r="281" spans="1:12" s="64" customFormat="1" ht="29.25" customHeight="1">
      <c r="A281" s="265" t="s">
        <v>123</v>
      </c>
      <c r="B281" s="277">
        <v>3241</v>
      </c>
      <c r="C281" s="268" t="s">
        <v>168</v>
      </c>
      <c r="D281" s="70">
        <v>94820</v>
      </c>
      <c r="E281" s="70">
        <f>F281-D281</f>
        <v>0</v>
      </c>
      <c r="F281" s="70">
        <v>94820</v>
      </c>
      <c r="G281" s="84">
        <v>240</v>
      </c>
      <c r="H281" s="77"/>
    </row>
    <row r="282" spans="1:12" s="64" customFormat="1" ht="12.75" customHeight="1">
      <c r="A282" s="265" t="s">
        <v>283</v>
      </c>
      <c r="B282" s="277">
        <v>3111</v>
      </c>
      <c r="C282" s="269" t="s">
        <v>23</v>
      </c>
      <c r="D282" s="70">
        <v>0</v>
      </c>
      <c r="E282" s="70">
        <f t="shared" ref="E282:E294" si="8">F282-D282</f>
        <v>0</v>
      </c>
      <c r="F282" s="70">
        <v>0</v>
      </c>
      <c r="G282" s="84" t="s">
        <v>179</v>
      </c>
      <c r="H282" s="77"/>
    </row>
    <row r="283" spans="1:12" s="64" customFormat="1" ht="12.75" customHeight="1">
      <c r="A283" s="265" t="s">
        <v>116</v>
      </c>
      <c r="B283" s="278">
        <v>3121</v>
      </c>
      <c r="C283" s="265" t="s">
        <v>24</v>
      </c>
      <c r="D283" s="70">
        <v>10000</v>
      </c>
      <c r="E283" s="70">
        <f t="shared" si="8"/>
        <v>0</v>
      </c>
      <c r="F283" s="70">
        <v>10000</v>
      </c>
      <c r="G283" s="84">
        <v>315</v>
      </c>
      <c r="H283" s="77"/>
    </row>
    <row r="284" spans="1:12" s="64" customFormat="1" ht="25.5">
      <c r="A284" s="265" t="s">
        <v>117</v>
      </c>
      <c r="B284" s="278">
        <v>3132</v>
      </c>
      <c r="C284" s="270" t="s">
        <v>26</v>
      </c>
      <c r="D284" s="70">
        <v>0</v>
      </c>
      <c r="E284" s="70">
        <f t="shared" si="8"/>
        <v>0</v>
      </c>
      <c r="F284" s="70">
        <v>0</v>
      </c>
      <c r="G284" s="84" t="s">
        <v>179</v>
      </c>
      <c r="H284" s="77"/>
      <c r="J284" s="65"/>
      <c r="K284" s="65"/>
      <c r="L284" s="65"/>
    </row>
    <row r="285" spans="1:12" s="64" customFormat="1" ht="25.5">
      <c r="A285" s="265" t="s">
        <v>118</v>
      </c>
      <c r="B285" s="278">
        <v>3133</v>
      </c>
      <c r="C285" s="235" t="s">
        <v>77</v>
      </c>
      <c r="D285" s="70">
        <v>0</v>
      </c>
      <c r="E285" s="70">
        <f t="shared" si="8"/>
        <v>0</v>
      </c>
      <c r="F285" s="70">
        <v>0</v>
      </c>
      <c r="G285" s="84" t="s">
        <v>179</v>
      </c>
      <c r="H285" s="77"/>
    </row>
    <row r="286" spans="1:12" s="64" customFormat="1" ht="25.5">
      <c r="A286" s="265" t="s">
        <v>119</v>
      </c>
      <c r="B286" s="278">
        <v>3212</v>
      </c>
      <c r="C286" s="270" t="s">
        <v>120</v>
      </c>
      <c r="D286" s="70">
        <v>0</v>
      </c>
      <c r="E286" s="70">
        <f t="shared" si="8"/>
        <v>0</v>
      </c>
      <c r="F286" s="70">
        <v>0</v>
      </c>
      <c r="G286" s="84" t="s">
        <v>179</v>
      </c>
      <c r="H286" s="77"/>
    </row>
    <row r="287" spans="1:12" s="64" customFormat="1" ht="12.75" hidden="1" customHeight="1">
      <c r="A287" s="265"/>
      <c r="B287" s="278"/>
      <c r="C287" s="271">
        <v>68311</v>
      </c>
      <c r="D287" s="70"/>
      <c r="E287" s="70">
        <f t="shared" si="8"/>
        <v>0</v>
      </c>
      <c r="F287" s="70"/>
      <c r="G287" s="70"/>
      <c r="H287" s="77"/>
    </row>
    <row r="288" spans="1:12" s="64" customFormat="1" ht="12.75" customHeight="1">
      <c r="A288" s="296" t="s">
        <v>121</v>
      </c>
      <c r="B288" s="279">
        <v>3222</v>
      </c>
      <c r="C288" s="239" t="s">
        <v>49</v>
      </c>
      <c r="D288" s="70">
        <v>30525</v>
      </c>
      <c r="E288" s="70">
        <f t="shared" si="8"/>
        <v>0</v>
      </c>
      <c r="F288" s="70">
        <v>30525</v>
      </c>
      <c r="G288" s="84" t="s">
        <v>115</v>
      </c>
      <c r="H288" s="77"/>
    </row>
    <row r="289" spans="1:13" s="64" customFormat="1" ht="15.75" customHeight="1">
      <c r="A289" s="296" t="s">
        <v>122</v>
      </c>
      <c r="B289" s="279">
        <v>3222</v>
      </c>
      <c r="C289" s="239" t="s">
        <v>49</v>
      </c>
      <c r="D289" s="70">
        <v>110000</v>
      </c>
      <c r="E289" s="70">
        <f t="shared" si="8"/>
        <v>0</v>
      </c>
      <c r="F289" s="70">
        <v>110000</v>
      </c>
      <c r="G289" s="84">
        <v>315</v>
      </c>
      <c r="H289" s="77"/>
      <c r="M289" s="101"/>
    </row>
    <row r="290" spans="1:13" s="64" customFormat="1" ht="15.75" customHeight="1">
      <c r="A290" s="296" t="s">
        <v>177</v>
      </c>
      <c r="B290" s="279">
        <v>3223</v>
      </c>
      <c r="C290" s="239" t="s">
        <v>178</v>
      </c>
      <c r="D290" s="70">
        <v>3600</v>
      </c>
      <c r="E290" s="70">
        <f t="shared" si="8"/>
        <v>0</v>
      </c>
      <c r="F290" s="70">
        <v>3600</v>
      </c>
      <c r="G290" s="210" t="s">
        <v>180</v>
      </c>
      <c r="H290" s="208"/>
      <c r="M290" s="101"/>
    </row>
    <row r="291" spans="1:13" s="101" customFormat="1" ht="15.75">
      <c r="A291" s="234" t="s">
        <v>124</v>
      </c>
      <c r="B291" s="205">
        <v>3299</v>
      </c>
      <c r="C291" s="264" t="s">
        <v>40</v>
      </c>
      <c r="D291" s="70">
        <v>4000</v>
      </c>
      <c r="E291" s="70">
        <f t="shared" si="8"/>
        <v>0</v>
      </c>
      <c r="F291" s="70">
        <v>4000</v>
      </c>
      <c r="G291" s="272" t="s">
        <v>115</v>
      </c>
      <c r="H291" s="123"/>
      <c r="J291" s="64"/>
      <c r="K291" s="64"/>
      <c r="L291" s="64"/>
      <c r="M291" s="64"/>
    </row>
    <row r="292" spans="1:13" s="101" customFormat="1" ht="15.75" hidden="1" customHeight="1">
      <c r="A292" s="234"/>
      <c r="B292" s="205"/>
      <c r="C292" s="264" t="s">
        <v>40</v>
      </c>
      <c r="D292" s="70"/>
      <c r="E292" s="70">
        <f t="shared" si="8"/>
        <v>0</v>
      </c>
      <c r="F292" s="70"/>
      <c r="G292" s="273"/>
      <c r="H292" s="123"/>
      <c r="J292" s="64"/>
      <c r="K292" s="64"/>
      <c r="L292" s="64"/>
      <c r="M292" s="63"/>
    </row>
    <row r="293" spans="1:13" s="64" customFormat="1" ht="12.75" hidden="1" customHeight="1">
      <c r="A293" s="234"/>
      <c r="B293" s="205"/>
      <c r="C293" s="264" t="s">
        <v>40</v>
      </c>
      <c r="D293" s="70"/>
      <c r="E293" s="70">
        <f t="shared" si="8"/>
        <v>0</v>
      </c>
      <c r="F293" s="70"/>
      <c r="G293" s="273"/>
      <c r="H293" s="123"/>
      <c r="J293" s="63"/>
      <c r="K293" s="63"/>
      <c r="L293" s="63"/>
      <c r="M293" s="65"/>
    </row>
    <row r="294" spans="1:13" s="64" customFormat="1" ht="12.75" customHeight="1">
      <c r="A294" s="234" t="s">
        <v>124</v>
      </c>
      <c r="B294" s="205">
        <v>3299</v>
      </c>
      <c r="C294" s="264" t="s">
        <v>40</v>
      </c>
      <c r="D294" s="70">
        <v>900</v>
      </c>
      <c r="E294" s="70">
        <f t="shared" si="8"/>
        <v>0</v>
      </c>
      <c r="F294" s="70">
        <v>900</v>
      </c>
      <c r="G294" s="111" t="s">
        <v>180</v>
      </c>
      <c r="H294" s="209"/>
      <c r="J294" s="63"/>
      <c r="K294" s="63"/>
      <c r="L294" s="63"/>
      <c r="M294" s="65"/>
    </row>
    <row r="295" spans="1:13">
      <c r="A295" s="29"/>
      <c r="B295" s="29"/>
      <c r="C295" s="30" t="s">
        <v>44</v>
      </c>
      <c r="D295" s="31">
        <f>SUM(D281:D294)</f>
        <v>253845</v>
      </c>
      <c r="E295" s="31">
        <f>SUM(E281:E294)</f>
        <v>0</v>
      </c>
      <c r="F295" s="32">
        <f>SUM(F281:F294)</f>
        <v>253845</v>
      </c>
      <c r="G295" s="33"/>
      <c r="H295" s="33"/>
    </row>
    <row r="296" spans="1:13" s="64" customFormat="1">
      <c r="A296" s="96"/>
      <c r="B296" s="96"/>
      <c r="C296" s="97"/>
      <c r="D296" s="98"/>
      <c r="F296" s="98"/>
    </row>
    <row r="297" spans="1:13" s="64" customFormat="1">
      <c r="A297" s="96"/>
      <c r="B297" s="96"/>
      <c r="C297" s="97"/>
      <c r="D297" s="98"/>
      <c r="F297" s="98"/>
    </row>
    <row r="298" spans="1:13" s="64" customFormat="1">
      <c r="A298" s="96"/>
      <c r="B298" s="96"/>
      <c r="C298" s="97"/>
      <c r="D298" s="133"/>
      <c r="E298" s="82"/>
      <c r="F298" s="133"/>
    </row>
    <row r="299" spans="1:13" ht="15.75">
      <c r="A299" s="10" t="s">
        <v>22</v>
      </c>
      <c r="B299" s="34"/>
      <c r="C299" s="35"/>
      <c r="D299" s="36"/>
      <c r="E299" s="37"/>
      <c r="F299" s="36"/>
      <c r="G299" s="16"/>
      <c r="H299" s="16"/>
    </row>
    <row r="300" spans="1:13" s="16" customFormat="1" ht="25.5">
      <c r="A300" s="43" t="s">
        <v>17</v>
      </c>
      <c r="B300" s="43" t="s">
        <v>15</v>
      </c>
      <c r="C300" s="44" t="s">
        <v>11</v>
      </c>
      <c r="D300" s="44" t="s">
        <v>157</v>
      </c>
      <c r="E300" s="45" t="s">
        <v>12</v>
      </c>
      <c r="F300" s="45" t="s">
        <v>158</v>
      </c>
      <c r="G300" s="38"/>
      <c r="H300" s="15" t="s">
        <v>0</v>
      </c>
    </row>
    <row r="301" spans="1:13" s="16" customFormat="1" ht="25.5">
      <c r="A301" s="295">
        <v>240</v>
      </c>
      <c r="B301" s="276">
        <v>6341</v>
      </c>
      <c r="C301" s="247" t="s">
        <v>284</v>
      </c>
      <c r="D301" s="150">
        <v>94820</v>
      </c>
      <c r="E301" s="150">
        <f>F301-D301</f>
        <v>0</v>
      </c>
      <c r="F301" s="150">
        <v>94820</v>
      </c>
      <c r="G301" s="211"/>
      <c r="H301" s="138"/>
    </row>
    <row r="302" spans="1:13" s="16" customFormat="1">
      <c r="A302" s="295" t="s">
        <v>179</v>
      </c>
      <c r="B302" s="276">
        <v>6831</v>
      </c>
      <c r="C302" s="247" t="s">
        <v>181</v>
      </c>
      <c r="D302" s="150">
        <v>0</v>
      </c>
      <c r="E302" s="150">
        <f t="shared" ref="E302:E309" si="9">F302-D302</f>
        <v>0</v>
      </c>
      <c r="F302" s="150">
        <v>0</v>
      </c>
      <c r="G302" s="211"/>
      <c r="H302" s="138"/>
    </row>
    <row r="303" spans="1:13" s="16" customFormat="1" ht="29.25" customHeight="1">
      <c r="A303" s="295" t="s">
        <v>115</v>
      </c>
      <c r="B303" s="212">
        <v>6526</v>
      </c>
      <c r="C303" s="251" t="s">
        <v>285</v>
      </c>
      <c r="D303" s="150">
        <v>34525</v>
      </c>
      <c r="E303" s="150">
        <f t="shared" si="9"/>
        <v>0</v>
      </c>
      <c r="F303" s="150">
        <v>34525</v>
      </c>
      <c r="G303" s="38"/>
      <c r="H303" s="138"/>
    </row>
    <row r="304" spans="1:13" s="16" customFormat="1">
      <c r="A304" s="295">
        <v>488</v>
      </c>
      <c r="B304" s="212">
        <v>6526</v>
      </c>
      <c r="C304" s="274" t="s">
        <v>182</v>
      </c>
      <c r="D304" s="150">
        <v>0</v>
      </c>
      <c r="E304" s="150">
        <f t="shared" si="9"/>
        <v>0</v>
      </c>
      <c r="F304" s="150">
        <v>0</v>
      </c>
      <c r="G304" s="38"/>
      <c r="H304" s="138"/>
    </row>
    <row r="305" spans="1:17" ht="25.5">
      <c r="A305" s="289">
        <v>315</v>
      </c>
      <c r="B305" s="167">
        <v>6361</v>
      </c>
      <c r="C305" s="275" t="s">
        <v>143</v>
      </c>
      <c r="D305" s="151">
        <v>132825.89000000001</v>
      </c>
      <c r="E305" s="150">
        <f t="shared" si="9"/>
        <v>0</v>
      </c>
      <c r="F305" s="151">
        <v>132825.89000000001</v>
      </c>
      <c r="G305" s="39"/>
      <c r="H305" s="139"/>
      <c r="I305" s="326"/>
      <c r="J305" s="327"/>
      <c r="K305" s="327"/>
      <c r="L305" s="327"/>
      <c r="M305" s="327"/>
      <c r="N305" s="327"/>
      <c r="O305" s="327"/>
      <c r="P305" s="327"/>
      <c r="Q305" s="327"/>
    </row>
    <row r="306" spans="1:17">
      <c r="A306" s="289" t="s">
        <v>180</v>
      </c>
      <c r="B306" s="167">
        <v>661</v>
      </c>
      <c r="C306" s="275" t="s">
        <v>183</v>
      </c>
      <c r="D306" s="151">
        <v>4500</v>
      </c>
      <c r="E306" s="150">
        <f t="shared" si="9"/>
        <v>0</v>
      </c>
      <c r="F306" s="151">
        <v>4500</v>
      </c>
      <c r="G306" s="39"/>
      <c r="H306" s="139"/>
      <c r="I306" s="204"/>
      <c r="J306" s="204"/>
      <c r="K306" s="204"/>
      <c r="L306" s="204"/>
      <c r="M306" s="204"/>
      <c r="N306" s="204"/>
      <c r="O306" s="204"/>
      <c r="P306" s="204"/>
      <c r="Q306" s="204"/>
    </row>
    <row r="307" spans="1:17">
      <c r="A307" s="289"/>
      <c r="B307" s="167">
        <v>9222</v>
      </c>
      <c r="C307" s="275" t="s">
        <v>176</v>
      </c>
      <c r="D307" s="151">
        <v>-12825.89</v>
      </c>
      <c r="E307" s="150">
        <f t="shared" si="9"/>
        <v>0</v>
      </c>
      <c r="F307" s="151">
        <v>-12825.89</v>
      </c>
      <c r="G307" s="39"/>
      <c r="H307" s="139" t="s">
        <v>286</v>
      </c>
      <c r="I307" s="214"/>
      <c r="J307" s="214"/>
      <c r="K307" s="214"/>
      <c r="L307" s="214"/>
      <c r="M307" s="214"/>
      <c r="N307" s="214"/>
      <c r="O307" s="214"/>
      <c r="P307" s="214"/>
      <c r="Q307" s="214"/>
    </row>
    <row r="308" spans="1:17">
      <c r="A308" s="289"/>
      <c r="B308" s="167">
        <v>9221</v>
      </c>
      <c r="C308" s="275" t="s">
        <v>188</v>
      </c>
      <c r="D308" s="151">
        <v>47515.58</v>
      </c>
      <c r="E308" s="150">
        <f t="shared" si="9"/>
        <v>0</v>
      </c>
      <c r="F308" s="151">
        <v>47515.58</v>
      </c>
      <c r="G308" s="39"/>
      <c r="H308" s="139"/>
      <c r="I308" s="204"/>
      <c r="J308" s="204"/>
      <c r="K308" s="204"/>
      <c r="L308" s="204"/>
      <c r="M308" s="204"/>
      <c r="N308" s="204"/>
      <c r="O308" s="204"/>
      <c r="P308" s="204"/>
      <c r="Q308" s="204"/>
    </row>
    <row r="309" spans="1:17">
      <c r="A309" s="289"/>
      <c r="B309" s="167"/>
      <c r="C309" s="275" t="s">
        <v>207</v>
      </c>
      <c r="D309" s="151">
        <v>-47515.58</v>
      </c>
      <c r="E309" s="150">
        <f t="shared" si="9"/>
        <v>0</v>
      </c>
      <c r="F309" s="151">
        <v>-47515.58</v>
      </c>
      <c r="G309" s="39"/>
      <c r="H309" s="139" t="s">
        <v>231</v>
      </c>
      <c r="I309" s="214"/>
      <c r="J309" s="214"/>
      <c r="K309" s="214"/>
      <c r="L309" s="214"/>
      <c r="M309" s="214"/>
      <c r="N309" s="214"/>
      <c r="O309" s="214"/>
      <c r="P309" s="214"/>
      <c r="Q309" s="214"/>
    </row>
    <row r="310" spans="1:17" s="64" customFormat="1">
      <c r="A310" s="143"/>
      <c r="B310" s="143"/>
      <c r="C310" s="144" t="s">
        <v>20</v>
      </c>
      <c r="D310" s="145">
        <f>SUM(D301:D309)</f>
        <v>253845</v>
      </c>
      <c r="E310" s="145">
        <f>SUM(E301:E309)</f>
        <v>0</v>
      </c>
      <c r="F310" s="147">
        <f>SUM(F301:F309)</f>
        <v>253845</v>
      </c>
      <c r="G310" s="85"/>
      <c r="H310" s="148"/>
    </row>
    <row r="311" spans="1:17" s="64" customFormat="1">
      <c r="A311" s="96"/>
      <c r="B311" s="96"/>
      <c r="C311" s="97"/>
      <c r="D311" s="133"/>
      <c r="E311" s="82"/>
      <c r="F311" s="133"/>
    </row>
    <row r="312" spans="1:17" s="64" customFormat="1">
      <c r="A312" s="96"/>
      <c r="B312" s="96"/>
      <c r="C312" s="97"/>
      <c r="D312" s="133"/>
      <c r="E312" s="82"/>
      <c r="F312" s="133"/>
    </row>
    <row r="313" spans="1:17" s="64" customFormat="1">
      <c r="A313" s="96"/>
      <c r="B313" s="96"/>
      <c r="C313" s="97"/>
      <c r="D313" s="133"/>
      <c r="E313" s="82"/>
      <c r="F313" s="133"/>
    </row>
    <row r="314" spans="1:17" s="64" customFormat="1">
      <c r="A314" s="96"/>
      <c r="B314" s="96"/>
      <c r="C314" s="97"/>
      <c r="D314" s="133"/>
      <c r="E314" s="82"/>
      <c r="F314" s="133"/>
    </row>
    <row r="315" spans="1:17" s="64" customFormat="1" ht="15.75">
      <c r="A315" s="7" t="s">
        <v>21</v>
      </c>
      <c r="B315" s="96"/>
      <c r="C315" s="97"/>
      <c r="D315" s="98"/>
      <c r="F315" s="98"/>
    </row>
    <row r="316" spans="1:17" s="62" customFormat="1" ht="15" customHeight="1">
      <c r="A316" s="343" t="s">
        <v>125</v>
      </c>
      <c r="B316" s="343"/>
      <c r="C316" s="343"/>
      <c r="D316" s="343"/>
      <c r="E316" s="343"/>
      <c r="F316" s="343"/>
      <c r="G316" s="343"/>
      <c r="H316" s="61"/>
    </row>
    <row r="317" spans="1:17" s="16" customFormat="1" ht="38.25">
      <c r="A317" s="12" t="s">
        <v>14</v>
      </c>
      <c r="B317" s="12" t="s">
        <v>15</v>
      </c>
      <c r="C317" s="13" t="s">
        <v>11</v>
      </c>
      <c r="D317" s="13" t="s">
        <v>157</v>
      </c>
      <c r="E317" s="14" t="s">
        <v>12</v>
      </c>
      <c r="F317" s="14" t="s">
        <v>158</v>
      </c>
      <c r="G317" s="15" t="s">
        <v>13</v>
      </c>
      <c r="H317" s="15" t="s">
        <v>0</v>
      </c>
    </row>
    <row r="318" spans="1:17">
      <c r="A318" s="17">
        <v>2</v>
      </c>
      <c r="B318" s="17">
        <v>3</v>
      </c>
      <c r="C318" s="17">
        <v>4</v>
      </c>
      <c r="D318" s="17">
        <v>5</v>
      </c>
      <c r="E318" s="18">
        <v>6</v>
      </c>
      <c r="F318" s="17">
        <v>7</v>
      </c>
      <c r="G318" s="19">
        <v>9</v>
      </c>
      <c r="H318" s="19">
        <v>8</v>
      </c>
    </row>
    <row r="319" spans="1:17" s="64" customFormat="1" ht="14.25" customHeight="1">
      <c r="A319" s="293">
        <v>5639</v>
      </c>
      <c r="B319" s="102">
        <v>3111</v>
      </c>
      <c r="C319" s="102" t="s">
        <v>23</v>
      </c>
      <c r="D319" s="70">
        <v>228000</v>
      </c>
      <c r="E319" s="70">
        <f>F319-D319</f>
        <v>0</v>
      </c>
      <c r="F319" s="70">
        <v>228000</v>
      </c>
      <c r="G319" s="77">
        <v>315</v>
      </c>
      <c r="H319" s="77"/>
    </row>
    <row r="320" spans="1:17" s="64" customFormat="1" ht="15.75" customHeight="1">
      <c r="A320" s="293">
        <v>5640</v>
      </c>
      <c r="B320" s="102">
        <v>3121</v>
      </c>
      <c r="C320" s="102" t="s">
        <v>24</v>
      </c>
      <c r="D320" s="70">
        <v>15000</v>
      </c>
      <c r="E320" s="70">
        <f t="shared" ref="E320:E334" si="10">F320-D320</f>
        <v>0</v>
      </c>
      <c r="F320" s="70">
        <v>15000</v>
      </c>
      <c r="G320" s="77">
        <v>315</v>
      </c>
      <c r="H320" s="77"/>
    </row>
    <row r="321" spans="1:13" s="64" customFormat="1" ht="18" customHeight="1">
      <c r="A321" s="293">
        <v>5641</v>
      </c>
      <c r="B321" s="102">
        <v>3132</v>
      </c>
      <c r="C321" s="103" t="s">
        <v>128</v>
      </c>
      <c r="D321" s="70">
        <v>36000</v>
      </c>
      <c r="E321" s="70">
        <f t="shared" si="10"/>
        <v>0</v>
      </c>
      <c r="F321" s="70">
        <v>36000</v>
      </c>
      <c r="G321" s="77">
        <v>315</v>
      </c>
      <c r="H321" s="77"/>
      <c r="J321" s="65"/>
      <c r="K321" s="65"/>
      <c r="L321" s="65"/>
    </row>
    <row r="322" spans="1:13" s="64" customFormat="1" ht="33" customHeight="1">
      <c r="A322" s="293">
        <v>5642</v>
      </c>
      <c r="B322" s="102">
        <v>3133</v>
      </c>
      <c r="C322" s="115" t="s">
        <v>77</v>
      </c>
      <c r="D322" s="70">
        <v>3840</v>
      </c>
      <c r="E322" s="70">
        <f t="shared" si="10"/>
        <v>0</v>
      </c>
      <c r="F322" s="70">
        <v>3840</v>
      </c>
      <c r="G322" s="77">
        <v>315</v>
      </c>
      <c r="H322" s="77"/>
    </row>
    <row r="323" spans="1:13" s="64" customFormat="1" ht="17.25" customHeight="1">
      <c r="A323" s="293">
        <v>5643</v>
      </c>
      <c r="B323" s="102">
        <v>3211</v>
      </c>
      <c r="C323" s="102" t="s">
        <v>59</v>
      </c>
      <c r="D323" s="128">
        <v>2000</v>
      </c>
      <c r="E323" s="70">
        <f t="shared" si="10"/>
        <v>0</v>
      </c>
      <c r="F323" s="70">
        <v>2000</v>
      </c>
      <c r="G323" s="77">
        <v>315</v>
      </c>
      <c r="H323" s="77"/>
    </row>
    <row r="324" spans="1:13" s="64" customFormat="1" ht="17.25" customHeight="1">
      <c r="A324" s="293">
        <v>5644</v>
      </c>
      <c r="B324" s="102">
        <v>3212</v>
      </c>
      <c r="C324" s="102" t="s">
        <v>129</v>
      </c>
      <c r="D324" s="128">
        <v>9000</v>
      </c>
      <c r="E324" s="70">
        <f t="shared" si="10"/>
        <v>0</v>
      </c>
      <c r="F324" s="70">
        <v>9000</v>
      </c>
      <c r="G324" s="77">
        <v>315</v>
      </c>
      <c r="H324" s="77"/>
    </row>
    <row r="325" spans="1:13" s="64" customFormat="1" ht="16.5" customHeight="1">
      <c r="A325" s="293">
        <v>5645</v>
      </c>
      <c r="B325" s="102">
        <v>3213</v>
      </c>
      <c r="C325" s="102" t="s">
        <v>36</v>
      </c>
      <c r="D325" s="128">
        <v>1700</v>
      </c>
      <c r="E325" s="70">
        <f t="shared" si="10"/>
        <v>0</v>
      </c>
      <c r="F325" s="70">
        <v>1700</v>
      </c>
      <c r="G325" s="77">
        <v>315</v>
      </c>
      <c r="H325" s="77"/>
    </row>
    <row r="326" spans="1:13" s="64" customFormat="1" ht="21" customHeight="1">
      <c r="A326" s="293">
        <v>5646</v>
      </c>
      <c r="B326" s="102">
        <v>3221</v>
      </c>
      <c r="C326" s="103" t="s">
        <v>48</v>
      </c>
      <c r="D326" s="128">
        <v>10000</v>
      </c>
      <c r="E326" s="70">
        <f t="shared" si="10"/>
        <v>0</v>
      </c>
      <c r="F326" s="70">
        <v>10000</v>
      </c>
      <c r="G326" s="77">
        <v>315</v>
      </c>
      <c r="H326" s="77"/>
      <c r="M326" s="65"/>
    </row>
    <row r="327" spans="1:13" s="64" customFormat="1" ht="17.25" customHeight="1">
      <c r="A327" s="293">
        <v>5647</v>
      </c>
      <c r="B327" s="113">
        <v>3222</v>
      </c>
      <c r="C327" s="129" t="s">
        <v>49</v>
      </c>
      <c r="D327" s="69">
        <v>13250</v>
      </c>
      <c r="E327" s="70">
        <f t="shared" si="10"/>
        <v>0</v>
      </c>
      <c r="F327" s="70">
        <v>13250</v>
      </c>
      <c r="G327" s="77">
        <v>315</v>
      </c>
      <c r="H327" s="77"/>
      <c r="J327" s="65"/>
      <c r="K327" s="65"/>
      <c r="L327" s="65"/>
    </row>
    <row r="328" spans="1:13" s="64" customFormat="1" ht="24.75" customHeight="1">
      <c r="A328" s="293" t="s">
        <v>130</v>
      </c>
      <c r="B328" s="67">
        <v>3224</v>
      </c>
      <c r="C328" s="74" t="s">
        <v>61</v>
      </c>
      <c r="D328" s="70">
        <v>3000</v>
      </c>
      <c r="E328" s="70">
        <f t="shared" si="10"/>
        <v>0</v>
      </c>
      <c r="F328" s="70">
        <v>3000</v>
      </c>
      <c r="G328" s="77">
        <v>315</v>
      </c>
      <c r="H328" s="77"/>
    </row>
    <row r="329" spans="1:13" s="64" customFormat="1" ht="15.75" customHeight="1">
      <c r="A329" s="293">
        <v>5648</v>
      </c>
      <c r="B329" s="113">
        <v>3231</v>
      </c>
      <c r="C329" s="113" t="s">
        <v>94</v>
      </c>
      <c r="D329" s="128">
        <v>1600</v>
      </c>
      <c r="E329" s="70">
        <f t="shared" si="10"/>
        <v>0</v>
      </c>
      <c r="F329" s="70">
        <v>1600</v>
      </c>
      <c r="G329" s="77">
        <v>315</v>
      </c>
      <c r="H329" s="77"/>
    </row>
    <row r="330" spans="1:13" s="64" customFormat="1" ht="15.75" customHeight="1">
      <c r="A330" s="293">
        <v>5649</v>
      </c>
      <c r="B330" s="113">
        <v>3232</v>
      </c>
      <c r="C330" s="113" t="s">
        <v>37</v>
      </c>
      <c r="D330" s="128">
        <v>4000</v>
      </c>
      <c r="E330" s="70">
        <f t="shared" si="10"/>
        <v>0</v>
      </c>
      <c r="F330" s="70">
        <v>4000</v>
      </c>
      <c r="G330" s="77">
        <v>315</v>
      </c>
      <c r="H330" s="77"/>
      <c r="M330" s="65"/>
    </row>
    <row r="331" spans="1:13" s="64" customFormat="1" ht="15.75" customHeight="1">
      <c r="A331" s="293">
        <v>5650</v>
      </c>
      <c r="B331" s="113">
        <v>3236</v>
      </c>
      <c r="C331" s="114" t="s">
        <v>131</v>
      </c>
      <c r="D331" s="128">
        <v>2000</v>
      </c>
      <c r="E331" s="70">
        <f t="shared" si="10"/>
        <v>0</v>
      </c>
      <c r="F331" s="70">
        <v>2000</v>
      </c>
      <c r="G331" s="77">
        <v>315</v>
      </c>
      <c r="H331" s="77"/>
      <c r="J331" s="65"/>
      <c r="K331" s="65"/>
      <c r="L331" s="65"/>
    </row>
    <row r="332" spans="1:13" s="64" customFormat="1" ht="14.25" customHeight="1">
      <c r="A332" s="293">
        <v>5651</v>
      </c>
      <c r="B332" s="113">
        <v>3239</v>
      </c>
      <c r="C332" s="113" t="s">
        <v>52</v>
      </c>
      <c r="D332" s="128">
        <v>11000</v>
      </c>
      <c r="E332" s="70">
        <f t="shared" si="10"/>
        <v>0</v>
      </c>
      <c r="F332" s="70">
        <v>11000</v>
      </c>
      <c r="G332" s="77">
        <v>315</v>
      </c>
      <c r="H332" s="77"/>
    </row>
    <row r="333" spans="1:13" s="64" customFormat="1" ht="21.75" customHeight="1">
      <c r="A333" s="293">
        <v>5652</v>
      </c>
      <c r="B333" s="113">
        <v>3292</v>
      </c>
      <c r="C333" s="113" t="s">
        <v>69</v>
      </c>
      <c r="D333" s="128">
        <v>6000</v>
      </c>
      <c r="E333" s="70">
        <f t="shared" si="10"/>
        <v>0</v>
      </c>
      <c r="F333" s="70">
        <v>6000</v>
      </c>
      <c r="G333" s="77">
        <v>315</v>
      </c>
      <c r="H333" s="77"/>
    </row>
    <row r="334" spans="1:13" s="64" customFormat="1" ht="15" customHeight="1">
      <c r="A334" s="293">
        <v>5741</v>
      </c>
      <c r="B334" s="67">
        <v>3299</v>
      </c>
      <c r="C334" s="74" t="s">
        <v>40</v>
      </c>
      <c r="D334" s="70">
        <v>2000</v>
      </c>
      <c r="E334" s="70">
        <f t="shared" si="10"/>
        <v>0</v>
      </c>
      <c r="F334" s="70">
        <v>2000</v>
      </c>
      <c r="G334" s="77">
        <v>315</v>
      </c>
      <c r="H334" s="77"/>
      <c r="M334" s="63"/>
    </row>
    <row r="335" spans="1:13" s="64" customFormat="1">
      <c r="A335" s="85"/>
      <c r="B335" s="85"/>
      <c r="C335" s="86" t="s">
        <v>57</v>
      </c>
      <c r="D335" s="87">
        <f>SUM(D319:D334)</f>
        <v>348390</v>
      </c>
      <c r="E335" s="87">
        <f>SUM(E319:E334)</f>
        <v>0</v>
      </c>
      <c r="F335" s="87">
        <f>SUM(F319:F334)</f>
        <v>348390</v>
      </c>
      <c r="G335" s="85"/>
      <c r="H335" s="85"/>
    </row>
    <row r="336" spans="1:13" s="64" customFormat="1">
      <c r="A336" s="96"/>
      <c r="B336" s="96"/>
      <c r="C336" s="97"/>
      <c r="D336" s="98"/>
      <c r="F336" s="98"/>
    </row>
    <row r="337" spans="1:8" s="64" customFormat="1">
      <c r="A337" s="132"/>
      <c r="B337" s="132"/>
      <c r="C337" s="99"/>
      <c r="D337" s="82"/>
      <c r="E337" s="82"/>
      <c r="F337" s="133"/>
    </row>
    <row r="338" spans="1:8" s="64" customFormat="1">
      <c r="A338" s="132"/>
      <c r="B338" s="132"/>
      <c r="C338" s="99"/>
      <c r="D338" s="82"/>
      <c r="E338" s="82"/>
      <c r="F338" s="133"/>
    </row>
    <row r="339" spans="1:8" ht="39" customHeight="1">
      <c r="A339" s="10" t="s">
        <v>22</v>
      </c>
      <c r="B339" s="34"/>
      <c r="C339" s="35"/>
      <c r="D339" s="36"/>
      <c r="E339" s="37"/>
      <c r="F339" s="36"/>
      <c r="G339" s="16"/>
      <c r="H339" s="16"/>
    </row>
    <row r="340" spans="1:8" s="16" customFormat="1" ht="25.5">
      <c r="A340" s="43" t="s">
        <v>17</v>
      </c>
      <c r="B340" s="43" t="s">
        <v>15</v>
      </c>
      <c r="C340" s="44" t="s">
        <v>11</v>
      </c>
      <c r="D340" s="44" t="s">
        <v>157</v>
      </c>
      <c r="E340" s="45" t="s">
        <v>12</v>
      </c>
      <c r="F340" s="45" t="s">
        <v>158</v>
      </c>
      <c r="G340" s="38"/>
      <c r="H340" s="15" t="s">
        <v>0</v>
      </c>
    </row>
    <row r="341" spans="1:8" s="16" customFormat="1">
      <c r="A341" s="206"/>
      <c r="B341" s="206"/>
      <c r="C341" s="44"/>
      <c r="D341" s="44"/>
      <c r="E341" s="14"/>
      <c r="F341" s="14"/>
      <c r="G341" s="38"/>
      <c r="H341" s="15"/>
    </row>
    <row r="342" spans="1:8" s="16" customFormat="1" ht="25.5">
      <c r="A342" s="294">
        <v>315</v>
      </c>
      <c r="B342" s="212">
        <v>6361</v>
      </c>
      <c r="C342" s="251" t="s">
        <v>143</v>
      </c>
      <c r="D342" s="174">
        <v>351798.58</v>
      </c>
      <c r="E342" s="203">
        <v>0</v>
      </c>
      <c r="F342" s="203">
        <f>SUM(D342:E342)</f>
        <v>351798.58</v>
      </c>
      <c r="G342" s="38"/>
      <c r="H342" s="138"/>
    </row>
    <row r="343" spans="1:8" s="16" customFormat="1" ht="37.5" customHeight="1">
      <c r="A343" s="294">
        <v>315</v>
      </c>
      <c r="B343" s="212">
        <v>6361</v>
      </c>
      <c r="C343" s="251" t="s">
        <v>208</v>
      </c>
      <c r="D343" s="174">
        <v>-56762.14</v>
      </c>
      <c r="E343" s="203">
        <v>0</v>
      </c>
      <c r="F343" s="203">
        <f>SUM(D343:E343)</f>
        <v>-56762.14</v>
      </c>
      <c r="G343" s="38"/>
      <c r="H343" s="288" t="s">
        <v>209</v>
      </c>
    </row>
    <row r="344" spans="1:8" s="16" customFormat="1" ht="37.5" customHeight="1">
      <c r="A344" s="294"/>
      <c r="B344" s="212">
        <v>9221</v>
      </c>
      <c r="C344" s="251" t="s">
        <v>188</v>
      </c>
      <c r="D344" s="174">
        <v>56762.14</v>
      </c>
      <c r="E344" s="203">
        <v>0</v>
      </c>
      <c r="F344" s="203">
        <f>SUM(D344:E344)</f>
        <v>56762.14</v>
      </c>
      <c r="G344" s="38"/>
      <c r="H344" s="288" t="s">
        <v>210</v>
      </c>
    </row>
    <row r="345" spans="1:8" s="16" customFormat="1" ht="37.5" customHeight="1">
      <c r="A345" s="294"/>
      <c r="B345" s="212">
        <v>9222</v>
      </c>
      <c r="C345" s="251" t="s">
        <v>176</v>
      </c>
      <c r="D345" s="174">
        <v>-3408.58</v>
      </c>
      <c r="E345" s="203">
        <v>0</v>
      </c>
      <c r="F345" s="203">
        <f>SUM(D345:E345)</f>
        <v>-3408.58</v>
      </c>
      <c r="G345" s="38"/>
      <c r="H345" s="288" t="s">
        <v>206</v>
      </c>
    </row>
    <row r="346" spans="1:8" s="64" customFormat="1">
      <c r="A346" s="143"/>
      <c r="B346" s="143"/>
      <c r="C346" s="144" t="s">
        <v>20</v>
      </c>
      <c r="D346" s="145">
        <f>SUM(D342:D345)</f>
        <v>348390</v>
      </c>
      <c r="E346" s="145">
        <f>SUM(E342:E345)</f>
        <v>0</v>
      </c>
      <c r="F346" s="147">
        <f>SUM(F342:F345)</f>
        <v>348390</v>
      </c>
      <c r="G346" s="85"/>
      <c r="H346" s="148"/>
    </row>
    <row r="347" spans="1:8" s="64" customFormat="1">
      <c r="A347" s="132"/>
      <c r="B347" s="132"/>
      <c r="C347" s="99"/>
      <c r="D347" s="82"/>
      <c r="E347" s="82"/>
      <c r="F347" s="133"/>
    </row>
    <row r="348" spans="1:8" s="64" customFormat="1">
      <c r="A348" s="186"/>
      <c r="B348" s="186"/>
      <c r="C348" s="99"/>
      <c r="D348" s="82"/>
      <c r="E348" s="82"/>
      <c r="F348" s="133"/>
    </row>
    <row r="349" spans="1:8" s="64" customFormat="1">
      <c r="A349" s="186"/>
      <c r="B349" s="186"/>
      <c r="C349" s="99"/>
      <c r="D349" s="82"/>
      <c r="E349" s="82"/>
      <c r="F349" s="133"/>
    </row>
    <row r="350" spans="1:8" s="64" customFormat="1">
      <c r="A350" s="186"/>
      <c r="B350" s="186"/>
      <c r="C350" s="99"/>
      <c r="D350" s="82"/>
      <c r="E350" s="82"/>
      <c r="F350" s="133"/>
    </row>
    <row r="351" spans="1:8" s="64" customFormat="1">
      <c r="A351" s="186"/>
      <c r="B351" s="186"/>
      <c r="C351" s="99"/>
      <c r="D351" s="82"/>
      <c r="E351" s="82"/>
      <c r="F351" s="133"/>
    </row>
    <row r="352" spans="1:8" s="64" customFormat="1">
      <c r="A352" s="132"/>
      <c r="B352" s="132"/>
      <c r="C352" s="99"/>
      <c r="D352" s="82"/>
      <c r="E352" s="82"/>
      <c r="F352" s="133"/>
    </row>
    <row r="353" spans="1:17" s="64" customFormat="1" ht="15.75">
      <c r="A353" s="7" t="s">
        <v>21</v>
      </c>
      <c r="B353" s="96"/>
      <c r="C353" s="97"/>
      <c r="D353" s="98"/>
      <c r="F353" s="98"/>
    </row>
    <row r="354" spans="1:17" s="64" customFormat="1" ht="15" customHeight="1">
      <c r="A354" s="342" t="s">
        <v>132</v>
      </c>
      <c r="B354" s="342"/>
      <c r="C354" s="342"/>
      <c r="D354" s="342"/>
      <c r="E354" s="342"/>
      <c r="F354" s="342"/>
      <c r="G354" s="342"/>
    </row>
    <row r="355" spans="1:17" s="16" customFormat="1" ht="38.25">
      <c r="A355" s="43" t="s">
        <v>14</v>
      </c>
      <c r="B355" s="43" t="s">
        <v>15</v>
      </c>
      <c r="C355" s="44" t="s">
        <v>11</v>
      </c>
      <c r="D355" s="44" t="s">
        <v>157</v>
      </c>
      <c r="E355" s="45" t="s">
        <v>12</v>
      </c>
      <c r="F355" s="45" t="s">
        <v>158</v>
      </c>
      <c r="G355" s="15" t="s">
        <v>13</v>
      </c>
      <c r="H355" s="15" t="s">
        <v>0</v>
      </c>
    </row>
    <row r="356" spans="1:17">
      <c r="A356" s="17">
        <v>2</v>
      </c>
      <c r="B356" s="17">
        <v>3</v>
      </c>
      <c r="C356" s="17">
        <v>4</v>
      </c>
      <c r="D356" s="17">
        <v>5</v>
      </c>
      <c r="E356" s="18">
        <v>6</v>
      </c>
      <c r="F356" s="17">
        <v>7</v>
      </c>
      <c r="G356" s="19">
        <v>9</v>
      </c>
      <c r="H356" s="19">
        <v>8</v>
      </c>
    </row>
    <row r="357" spans="1:17" s="101" customFormat="1" ht="25.5">
      <c r="A357" s="234">
        <v>2267</v>
      </c>
      <c r="B357" s="190">
        <v>3721</v>
      </c>
      <c r="C357" s="280" t="s">
        <v>268</v>
      </c>
      <c r="D357" s="192">
        <v>2000</v>
      </c>
      <c r="E357" s="323">
        <v>0</v>
      </c>
      <c r="F357" s="94">
        <v>2000</v>
      </c>
      <c r="G357" s="111" t="s">
        <v>43</v>
      </c>
      <c r="H357" s="110"/>
      <c r="J357" s="64"/>
      <c r="K357" s="64"/>
      <c r="L357" s="64"/>
      <c r="M357" s="64"/>
    </row>
    <row r="358" spans="1:17" ht="16.5" customHeight="1">
      <c r="A358" s="85"/>
      <c r="B358" s="85"/>
      <c r="C358" s="86" t="s">
        <v>57</v>
      </c>
      <c r="D358" s="87">
        <f>SUM(D357)</f>
        <v>2000</v>
      </c>
      <c r="E358" s="87">
        <f>SUM(E357)</f>
        <v>0</v>
      </c>
      <c r="F358" s="89">
        <f>SUM(F357)</f>
        <v>2000</v>
      </c>
      <c r="G358" s="130"/>
      <c r="H358" s="130"/>
    </row>
    <row r="359" spans="1:17" s="64" customFormat="1">
      <c r="A359" s="96"/>
      <c r="B359" s="96"/>
      <c r="C359" s="97"/>
      <c r="D359" s="98"/>
      <c r="F359" s="98"/>
    </row>
    <row r="360" spans="1:17" s="64" customFormat="1">
      <c r="A360" s="96"/>
      <c r="B360" s="96"/>
      <c r="C360" s="97"/>
      <c r="D360" s="98"/>
      <c r="F360" s="98"/>
    </row>
    <row r="361" spans="1:17" ht="39" customHeight="1">
      <c r="A361" s="10" t="s">
        <v>22</v>
      </c>
      <c r="B361" s="34"/>
      <c r="C361" s="35"/>
      <c r="D361" s="36"/>
      <c r="E361" s="37"/>
      <c r="F361" s="36"/>
      <c r="G361" s="16"/>
      <c r="H361" s="16"/>
    </row>
    <row r="362" spans="1:17" s="16" customFormat="1" ht="25.5">
      <c r="A362" s="43" t="s">
        <v>17</v>
      </c>
      <c r="B362" s="43" t="s">
        <v>15</v>
      </c>
      <c r="C362" s="44" t="s">
        <v>11</v>
      </c>
      <c r="D362" s="44" t="s">
        <v>157</v>
      </c>
      <c r="E362" s="45" t="s">
        <v>12</v>
      </c>
      <c r="F362" s="45" t="s">
        <v>158</v>
      </c>
      <c r="G362" s="38"/>
      <c r="H362" s="15" t="s">
        <v>0</v>
      </c>
    </row>
    <row r="363" spans="1:17" ht="30" customHeight="1">
      <c r="A363" s="297" t="s">
        <v>43</v>
      </c>
      <c r="B363" s="167">
        <v>6711</v>
      </c>
      <c r="C363" s="249" t="s">
        <v>148</v>
      </c>
      <c r="D363" s="136">
        <v>2000</v>
      </c>
      <c r="E363" s="137">
        <v>0</v>
      </c>
      <c r="F363" s="136">
        <f>SUM(D363:E363)</f>
        <v>2000</v>
      </c>
      <c r="G363" s="39"/>
      <c r="H363" s="110"/>
      <c r="I363" s="326"/>
      <c r="J363" s="327"/>
      <c r="K363" s="327"/>
      <c r="L363" s="327"/>
      <c r="M363" s="327"/>
      <c r="N363" s="327"/>
      <c r="O363" s="327"/>
      <c r="P363" s="327"/>
      <c r="Q363" s="327"/>
    </row>
    <row r="364" spans="1:17" s="64" customFormat="1">
      <c r="A364" s="143"/>
      <c r="B364" s="143"/>
      <c r="C364" s="144" t="s">
        <v>20</v>
      </c>
      <c r="D364" s="145">
        <f>SUM(D363:D363)</f>
        <v>2000</v>
      </c>
      <c r="E364" s="146">
        <f>SUM(E363:E363)</f>
        <v>0</v>
      </c>
      <c r="F364" s="147">
        <f>SUM(F363:F363)</f>
        <v>2000</v>
      </c>
      <c r="G364" s="85"/>
      <c r="H364" s="148"/>
    </row>
    <row r="365" spans="1:17" s="64" customFormat="1">
      <c r="A365" s="162"/>
      <c r="B365" s="162"/>
      <c r="C365" s="163"/>
      <c r="D365" s="164"/>
      <c r="E365" s="165"/>
      <c r="F365" s="164"/>
      <c r="G365" s="159"/>
      <c r="H365" s="166"/>
    </row>
    <row r="366" spans="1:17" s="64" customFormat="1">
      <c r="A366" s="162"/>
      <c r="B366" s="162"/>
      <c r="C366" s="163"/>
      <c r="D366" s="164"/>
      <c r="E366" s="165"/>
      <c r="F366" s="164"/>
      <c r="G366" s="159"/>
      <c r="H366" s="166"/>
    </row>
    <row r="367" spans="1:17" s="64" customFormat="1">
      <c r="A367" s="162"/>
      <c r="B367" s="162"/>
      <c r="C367" s="163"/>
      <c r="D367" s="164"/>
      <c r="E367" s="165"/>
      <c r="F367" s="164"/>
      <c r="G367" s="159"/>
      <c r="H367" s="166"/>
    </row>
    <row r="368" spans="1:17" s="64" customFormat="1">
      <c r="A368" s="162"/>
      <c r="B368" s="162"/>
      <c r="C368" s="163"/>
      <c r="D368" s="164"/>
      <c r="E368" s="165"/>
      <c r="F368" s="164"/>
      <c r="G368" s="159"/>
      <c r="H368" s="166"/>
    </row>
    <row r="369" spans="1:13 16384:16384" s="64" customFormat="1">
      <c r="A369" s="162"/>
      <c r="B369" s="162"/>
      <c r="C369" s="163"/>
      <c r="D369" s="164"/>
      <c r="E369" s="165"/>
      <c r="F369" s="164"/>
      <c r="G369" s="159"/>
      <c r="H369" s="166"/>
    </row>
    <row r="370" spans="1:13 16384:16384" s="64" customFormat="1">
      <c r="A370" s="162"/>
      <c r="B370" s="162"/>
      <c r="C370" s="163"/>
      <c r="D370" s="164"/>
      <c r="E370" s="165"/>
      <c r="F370" s="164"/>
      <c r="G370" s="159"/>
      <c r="H370" s="166"/>
    </row>
    <row r="371" spans="1:13 16384:16384" s="64" customFormat="1">
      <c r="A371" s="162"/>
      <c r="B371" s="162"/>
      <c r="C371" s="163"/>
      <c r="D371" s="164"/>
      <c r="E371" s="165"/>
      <c r="F371" s="164"/>
      <c r="G371" s="159"/>
      <c r="H371" s="166"/>
    </row>
    <row r="372" spans="1:13 16384:16384" s="64" customFormat="1" ht="15.75">
      <c r="A372" s="7" t="s">
        <v>21</v>
      </c>
      <c r="B372" s="96"/>
      <c r="C372" s="97"/>
      <c r="D372" s="98"/>
      <c r="F372" s="98"/>
    </row>
    <row r="373" spans="1:13 16384:16384" s="62" customFormat="1" ht="15" customHeight="1">
      <c r="A373" s="342" t="s">
        <v>133</v>
      </c>
      <c r="B373" s="342"/>
      <c r="C373" s="342"/>
      <c r="D373" s="342"/>
      <c r="E373" s="342"/>
      <c r="F373" s="342"/>
      <c r="G373" s="342"/>
      <c r="H373" s="61"/>
    </row>
    <row r="374" spans="1:13 16384:16384" s="16" customFormat="1" ht="38.25">
      <c r="A374" s="43" t="s">
        <v>14</v>
      </c>
      <c r="B374" s="43" t="s">
        <v>15</v>
      </c>
      <c r="C374" s="44" t="s">
        <v>11</v>
      </c>
      <c r="D374" s="44" t="s">
        <v>157</v>
      </c>
      <c r="E374" s="45" t="s">
        <v>12</v>
      </c>
      <c r="F374" s="45" t="s">
        <v>158</v>
      </c>
      <c r="G374" s="15" t="s">
        <v>13</v>
      </c>
      <c r="H374" s="15" t="s">
        <v>0</v>
      </c>
    </row>
    <row r="375" spans="1:13 16384:16384">
      <c r="A375" s="17">
        <v>2</v>
      </c>
      <c r="B375" s="17">
        <v>3</v>
      </c>
      <c r="C375" s="17">
        <v>4</v>
      </c>
      <c r="D375" s="17">
        <v>5</v>
      </c>
      <c r="E375" s="18">
        <v>6</v>
      </c>
      <c r="F375" s="17">
        <v>7</v>
      </c>
      <c r="G375" s="19">
        <v>9</v>
      </c>
      <c r="H375" s="19">
        <v>8</v>
      </c>
    </row>
    <row r="376" spans="1:13 16384:16384" s="64" customFormat="1" ht="15.75" customHeight="1">
      <c r="A376" s="293">
        <v>5735</v>
      </c>
      <c r="B376" s="76">
        <v>3221</v>
      </c>
      <c r="C376" s="237" t="s">
        <v>48</v>
      </c>
      <c r="D376" s="70">
        <v>10000</v>
      </c>
      <c r="E376" s="79">
        <f>F376-D376</f>
        <v>0</v>
      </c>
      <c r="F376" s="70">
        <v>10000</v>
      </c>
      <c r="G376" s="77">
        <v>315</v>
      </c>
      <c r="H376" s="77"/>
      <c r="M376" s="65"/>
    </row>
    <row r="377" spans="1:13 16384:16384" s="64" customFormat="1" ht="15.75" customHeight="1">
      <c r="A377" s="293" t="s">
        <v>272</v>
      </c>
      <c r="B377" s="76">
        <v>3221</v>
      </c>
      <c r="C377" s="237" t="s">
        <v>273</v>
      </c>
      <c r="D377" s="198">
        <v>4000</v>
      </c>
      <c r="E377" s="79">
        <f t="shared" ref="E377:E389" si="11">F377-D377</f>
        <v>0</v>
      </c>
      <c r="F377" s="198">
        <v>4000</v>
      </c>
      <c r="G377" s="197">
        <v>525</v>
      </c>
      <c r="H377" s="197"/>
      <c r="M377" s="65"/>
    </row>
    <row r="378" spans="1:13 16384:16384" s="64" customFormat="1">
      <c r="A378" s="293">
        <v>5736</v>
      </c>
      <c r="B378" s="76">
        <v>3222</v>
      </c>
      <c r="C378" s="239" t="s">
        <v>49</v>
      </c>
      <c r="D378" s="70">
        <v>10000</v>
      </c>
      <c r="E378" s="79">
        <f t="shared" si="11"/>
        <v>0</v>
      </c>
      <c r="F378" s="70">
        <v>10000</v>
      </c>
      <c r="G378" s="77">
        <v>315</v>
      </c>
      <c r="H378" s="77"/>
      <c r="J378" s="65"/>
      <c r="K378" s="65"/>
      <c r="L378" s="65"/>
      <c r="XFD378" s="117">
        <f>SUM(A378:XFC378)</f>
        <v>29273</v>
      </c>
    </row>
    <row r="379" spans="1:13 16384:16384" s="64" customFormat="1">
      <c r="A379" s="293" t="s">
        <v>275</v>
      </c>
      <c r="B379" s="76">
        <v>3224</v>
      </c>
      <c r="C379" s="239" t="s">
        <v>274</v>
      </c>
      <c r="D379" s="198">
        <v>2000</v>
      </c>
      <c r="E379" s="79">
        <f t="shared" si="11"/>
        <v>0</v>
      </c>
      <c r="F379" s="198">
        <v>2000</v>
      </c>
      <c r="G379" s="197">
        <v>525</v>
      </c>
      <c r="H379" s="197"/>
      <c r="J379" s="65"/>
      <c r="K379" s="65"/>
      <c r="L379" s="65"/>
    </row>
    <row r="380" spans="1:13 16384:16384" s="64" customFormat="1">
      <c r="A380" s="293">
        <v>5737</v>
      </c>
      <c r="B380" s="76">
        <v>3225</v>
      </c>
      <c r="C380" s="239" t="s">
        <v>50</v>
      </c>
      <c r="D380" s="70">
        <v>7500</v>
      </c>
      <c r="E380" s="79">
        <f t="shared" si="11"/>
        <v>0</v>
      </c>
      <c r="F380" s="70">
        <v>7500</v>
      </c>
      <c r="G380" s="77">
        <v>315</v>
      </c>
      <c r="H380" s="77"/>
    </row>
    <row r="381" spans="1:13 16384:16384" s="64" customFormat="1">
      <c r="A381" s="293" t="s">
        <v>276</v>
      </c>
      <c r="B381" s="76">
        <v>3225</v>
      </c>
      <c r="C381" s="239" t="s">
        <v>277</v>
      </c>
      <c r="D381" s="198">
        <v>4000</v>
      </c>
      <c r="E381" s="79">
        <f t="shared" si="11"/>
        <v>0</v>
      </c>
      <c r="F381" s="198">
        <v>4000</v>
      </c>
      <c r="G381" s="197">
        <v>525</v>
      </c>
      <c r="H381" s="197"/>
    </row>
    <row r="382" spans="1:13 16384:16384" s="64" customFormat="1">
      <c r="A382" s="293" t="s">
        <v>271</v>
      </c>
      <c r="B382" s="76">
        <v>3234</v>
      </c>
      <c r="C382" s="239" t="s">
        <v>66</v>
      </c>
      <c r="D382" s="198">
        <v>3622</v>
      </c>
      <c r="E382" s="79">
        <f t="shared" si="11"/>
        <v>0</v>
      </c>
      <c r="F382" s="198">
        <v>3622</v>
      </c>
      <c r="G382" s="197">
        <v>525</v>
      </c>
      <c r="H382" s="197"/>
    </row>
    <row r="383" spans="1:13 16384:16384" s="64" customFormat="1" ht="15.75" customHeight="1">
      <c r="A383" s="293">
        <v>5739</v>
      </c>
      <c r="B383" s="76">
        <v>3238</v>
      </c>
      <c r="C383" s="239" t="s">
        <v>51</v>
      </c>
      <c r="D383" s="70">
        <v>2500</v>
      </c>
      <c r="E383" s="79">
        <f t="shared" si="11"/>
        <v>0</v>
      </c>
      <c r="F383" s="70">
        <v>2500</v>
      </c>
      <c r="G383" s="77">
        <v>315</v>
      </c>
      <c r="H383" s="77"/>
    </row>
    <row r="384" spans="1:13 16384:16384" s="64" customFormat="1" ht="15.75" customHeight="1">
      <c r="A384" s="293" t="s">
        <v>278</v>
      </c>
      <c r="B384" s="76">
        <v>3232</v>
      </c>
      <c r="C384" s="239" t="s">
        <v>269</v>
      </c>
      <c r="D384" s="200">
        <v>3633</v>
      </c>
      <c r="E384" s="79">
        <f t="shared" si="11"/>
        <v>0</v>
      </c>
      <c r="F384" s="200">
        <v>3633</v>
      </c>
      <c r="G384" s="201">
        <v>315</v>
      </c>
      <c r="H384" s="201"/>
    </row>
    <row r="385" spans="1:17" s="64" customFormat="1" ht="15.75" customHeight="1">
      <c r="A385" s="293" t="s">
        <v>279</v>
      </c>
      <c r="B385" s="76">
        <v>3232</v>
      </c>
      <c r="C385" s="239" t="s">
        <v>270</v>
      </c>
      <c r="D385" s="198">
        <v>1624</v>
      </c>
      <c r="E385" s="79">
        <f t="shared" si="11"/>
        <v>0</v>
      </c>
      <c r="F385" s="198">
        <v>1624</v>
      </c>
      <c r="G385" s="197">
        <v>525</v>
      </c>
      <c r="H385" s="197"/>
    </row>
    <row r="386" spans="1:17" s="64" customFormat="1">
      <c r="A386" s="293">
        <v>5738</v>
      </c>
      <c r="B386" s="76">
        <v>3239</v>
      </c>
      <c r="C386" s="239" t="s">
        <v>52</v>
      </c>
      <c r="D386" s="70">
        <v>3000</v>
      </c>
      <c r="E386" s="79">
        <f t="shared" si="11"/>
        <v>0</v>
      </c>
      <c r="F386" s="70">
        <v>3000</v>
      </c>
      <c r="G386" s="77">
        <v>315</v>
      </c>
      <c r="H386" s="77"/>
      <c r="M386" s="65"/>
    </row>
    <row r="387" spans="1:17" s="64" customFormat="1">
      <c r="A387" s="293" t="s">
        <v>134</v>
      </c>
      <c r="B387" s="76">
        <v>3299</v>
      </c>
      <c r="C387" s="239" t="s">
        <v>40</v>
      </c>
      <c r="D387" s="70">
        <v>2000</v>
      </c>
      <c r="E387" s="79">
        <f t="shared" si="11"/>
        <v>0</v>
      </c>
      <c r="F387" s="70">
        <v>2000</v>
      </c>
      <c r="G387" s="77">
        <v>315</v>
      </c>
      <c r="H387" s="77"/>
      <c r="M387" s="65"/>
    </row>
    <row r="388" spans="1:17" s="64" customFormat="1">
      <c r="A388" s="293" t="s">
        <v>280</v>
      </c>
      <c r="B388" s="76">
        <v>3299</v>
      </c>
      <c r="C388" s="239" t="s">
        <v>40</v>
      </c>
      <c r="D388" s="198">
        <v>2024</v>
      </c>
      <c r="E388" s="79">
        <f t="shared" si="11"/>
        <v>0</v>
      </c>
      <c r="F388" s="198">
        <v>2024</v>
      </c>
      <c r="G388" s="197">
        <v>525</v>
      </c>
      <c r="H388" s="197"/>
      <c r="M388" s="65"/>
    </row>
    <row r="389" spans="1:17" s="64" customFormat="1" ht="13.5" customHeight="1">
      <c r="A389" s="293">
        <v>5740</v>
      </c>
      <c r="B389" s="76">
        <v>4221</v>
      </c>
      <c r="C389" s="239" t="s">
        <v>54</v>
      </c>
      <c r="D389" s="198">
        <v>24900</v>
      </c>
      <c r="E389" s="79">
        <f t="shared" si="11"/>
        <v>0</v>
      </c>
      <c r="F389" s="198">
        <v>24900</v>
      </c>
      <c r="G389" s="199" t="s">
        <v>55</v>
      </c>
      <c r="H389" s="197"/>
    </row>
    <row r="390" spans="1:17" s="64" customFormat="1">
      <c r="A390" s="213"/>
      <c r="B390" s="213"/>
      <c r="C390" s="87" t="s">
        <v>57</v>
      </c>
      <c r="D390" s="87">
        <f>SUM(D376:D389)</f>
        <v>80803</v>
      </c>
      <c r="E390" s="87">
        <f>SUM(E376:E389)</f>
        <v>0</v>
      </c>
      <c r="F390" s="89">
        <f>SUM(F376:F389)</f>
        <v>80803</v>
      </c>
      <c r="G390" s="130"/>
      <c r="H390" s="130"/>
    </row>
    <row r="391" spans="1:17" s="64" customFormat="1">
      <c r="A391" s="96"/>
      <c r="B391" s="96"/>
      <c r="C391" s="97"/>
      <c r="D391" s="98"/>
      <c r="F391" s="98"/>
    </row>
    <row r="392" spans="1:17" s="64" customFormat="1">
      <c r="A392" s="96"/>
      <c r="B392" s="96"/>
      <c r="C392" s="97"/>
      <c r="D392" s="98"/>
      <c r="F392" s="98"/>
    </row>
    <row r="393" spans="1:17" ht="15.75">
      <c r="A393" s="10" t="s">
        <v>22</v>
      </c>
      <c r="B393" s="34"/>
      <c r="C393" s="35"/>
      <c r="D393" s="36"/>
      <c r="E393" s="37"/>
      <c r="F393" s="36"/>
      <c r="G393" s="16"/>
      <c r="H393" s="16"/>
    </row>
    <row r="394" spans="1:17" s="16" customFormat="1" ht="25.5">
      <c r="A394" s="43" t="s">
        <v>17</v>
      </c>
      <c r="B394" s="43" t="s">
        <v>15</v>
      </c>
      <c r="C394" s="44" t="s">
        <v>11</v>
      </c>
      <c r="D394" s="44" t="s">
        <v>157</v>
      </c>
      <c r="E394" s="45" t="s">
        <v>12</v>
      </c>
      <c r="F394" s="45" t="s">
        <v>158</v>
      </c>
      <c r="G394" s="38"/>
      <c r="H394" s="15" t="s">
        <v>0</v>
      </c>
    </row>
    <row r="395" spans="1:17" s="16" customFormat="1" ht="29.25" customHeight="1">
      <c r="A395" s="294">
        <v>315</v>
      </c>
      <c r="B395" s="212">
        <v>6361</v>
      </c>
      <c r="C395" s="251" t="s">
        <v>143</v>
      </c>
      <c r="D395" s="203">
        <v>35000</v>
      </c>
      <c r="E395" s="203">
        <f>F395-D395</f>
        <v>0</v>
      </c>
      <c r="F395" s="203">
        <v>35000</v>
      </c>
      <c r="G395" s="38"/>
      <c r="H395" s="287"/>
    </row>
    <row r="396" spans="1:17" s="16" customFormat="1" ht="29.25" customHeight="1">
      <c r="A396" s="294" t="s">
        <v>55</v>
      </c>
      <c r="B396" s="212">
        <v>6362</v>
      </c>
      <c r="C396" s="251" t="s">
        <v>184</v>
      </c>
      <c r="D396" s="203">
        <v>20000</v>
      </c>
      <c r="E396" s="203">
        <f t="shared" ref="E396:E399" si="12">F396-D396</f>
        <v>0</v>
      </c>
      <c r="F396" s="203">
        <v>20000</v>
      </c>
      <c r="G396" s="38"/>
      <c r="H396" s="287"/>
    </row>
    <row r="397" spans="1:17" s="16" customFormat="1" ht="29.25" customHeight="1">
      <c r="A397" s="294">
        <v>525</v>
      </c>
      <c r="B397" s="212">
        <v>6631</v>
      </c>
      <c r="C397" s="251" t="s">
        <v>170</v>
      </c>
      <c r="D397" s="203">
        <v>17270</v>
      </c>
      <c r="E397" s="203">
        <f t="shared" si="12"/>
        <v>0</v>
      </c>
      <c r="F397" s="203">
        <v>17270</v>
      </c>
      <c r="G397" s="38"/>
      <c r="H397" s="287"/>
    </row>
    <row r="398" spans="1:17" ht="38.25" customHeight="1">
      <c r="A398" s="294"/>
      <c r="B398" s="212">
        <v>6632</v>
      </c>
      <c r="C398" s="251" t="s">
        <v>169</v>
      </c>
      <c r="D398" s="136">
        <v>4900</v>
      </c>
      <c r="E398" s="203">
        <f t="shared" si="12"/>
        <v>0</v>
      </c>
      <c r="F398" s="136">
        <v>4900</v>
      </c>
      <c r="G398" s="39"/>
      <c r="H398" s="289"/>
      <c r="I398" s="326"/>
      <c r="J398" s="327"/>
      <c r="K398" s="327"/>
      <c r="L398" s="327"/>
      <c r="M398" s="327"/>
      <c r="N398" s="327"/>
      <c r="O398" s="327"/>
      <c r="P398" s="327"/>
      <c r="Q398" s="327"/>
    </row>
    <row r="399" spans="1:17" ht="38.25" customHeight="1">
      <c r="A399" s="294" t="s">
        <v>115</v>
      </c>
      <c r="B399" s="212">
        <v>6526</v>
      </c>
      <c r="C399" s="251" t="s">
        <v>175</v>
      </c>
      <c r="D399" s="136">
        <v>3633</v>
      </c>
      <c r="E399" s="203">
        <f t="shared" si="12"/>
        <v>0</v>
      </c>
      <c r="F399" s="136">
        <v>3633</v>
      </c>
      <c r="G399" s="39"/>
      <c r="H399" s="289"/>
      <c r="I399" s="204"/>
      <c r="J399" s="204"/>
      <c r="K399" s="204"/>
      <c r="L399" s="204"/>
      <c r="M399" s="204"/>
      <c r="N399" s="204"/>
      <c r="O399" s="204"/>
      <c r="P399" s="204"/>
      <c r="Q399" s="204"/>
    </row>
    <row r="400" spans="1:17" s="64" customFormat="1">
      <c r="A400" s="143"/>
      <c r="B400" s="143"/>
      <c r="C400" s="144" t="s">
        <v>20</v>
      </c>
      <c r="D400" s="291">
        <f>SUM(D395:D399)</f>
        <v>80803</v>
      </c>
      <c r="E400" s="291">
        <f>SUM(E395:E399)</f>
        <v>0</v>
      </c>
      <c r="F400" s="292">
        <f>SUM(F395:F399)</f>
        <v>80803</v>
      </c>
      <c r="G400" s="85"/>
      <c r="H400" s="148"/>
    </row>
    <row r="401" spans="1:13" s="64" customFormat="1">
      <c r="A401" s="96"/>
      <c r="B401" s="96"/>
      <c r="C401" s="97"/>
      <c r="D401" s="98"/>
      <c r="F401" s="98"/>
    </row>
    <row r="402" spans="1:13" s="64" customFormat="1">
      <c r="A402" s="96"/>
      <c r="B402" s="96"/>
      <c r="C402" s="97"/>
      <c r="D402" s="98"/>
      <c r="F402" s="98"/>
    </row>
    <row r="403" spans="1:13" s="64" customFormat="1">
      <c r="A403" s="96"/>
      <c r="B403" s="96"/>
      <c r="C403" s="97"/>
      <c r="D403" s="98"/>
      <c r="F403" s="98"/>
    </row>
    <row r="404" spans="1:13" s="64" customFormat="1">
      <c r="A404" s="96"/>
      <c r="B404" s="96"/>
      <c r="C404" s="97"/>
      <c r="D404" s="98"/>
      <c r="F404" s="98"/>
    </row>
    <row r="405" spans="1:13" s="64" customFormat="1" ht="15" customHeight="1">
      <c r="A405" s="331" t="s">
        <v>135</v>
      </c>
      <c r="B405" s="332"/>
      <c r="C405" s="332"/>
      <c r="D405" s="332"/>
      <c r="E405" s="332"/>
      <c r="F405" s="332"/>
      <c r="G405" s="332"/>
      <c r="H405" s="333"/>
    </row>
    <row r="406" spans="1:13" s="64" customFormat="1">
      <c r="A406" s="96"/>
      <c r="B406" s="96"/>
      <c r="C406" s="97"/>
      <c r="D406" s="98"/>
      <c r="F406" s="98"/>
    </row>
    <row r="407" spans="1:13" s="64" customFormat="1">
      <c r="A407" s="96"/>
      <c r="B407" s="96"/>
      <c r="C407" s="97"/>
      <c r="D407" s="98"/>
      <c r="F407" s="98"/>
    </row>
    <row r="408" spans="1:13" s="64" customFormat="1" ht="15.75">
      <c r="A408" s="7" t="s">
        <v>21</v>
      </c>
      <c r="B408" s="178"/>
      <c r="C408" s="97"/>
      <c r="D408" s="98"/>
      <c r="F408" s="98"/>
    </row>
    <row r="409" spans="1:13" s="62" customFormat="1" ht="15" customHeight="1">
      <c r="A409" s="335" t="s">
        <v>136</v>
      </c>
      <c r="B409" s="335"/>
      <c r="C409" s="335"/>
      <c r="D409" s="335"/>
      <c r="E409" s="335"/>
      <c r="F409" s="335"/>
      <c r="G409" s="335"/>
      <c r="H409" s="61"/>
    </row>
    <row r="410" spans="1:13" s="16" customFormat="1" ht="38.25">
      <c r="A410" s="43" t="s">
        <v>14</v>
      </c>
      <c r="B410" s="43" t="s">
        <v>15</v>
      </c>
      <c r="C410" s="44" t="s">
        <v>11</v>
      </c>
      <c r="D410" s="44" t="s">
        <v>157</v>
      </c>
      <c r="E410" s="45" t="s">
        <v>12</v>
      </c>
      <c r="F410" s="45" t="s">
        <v>158</v>
      </c>
      <c r="G410" s="15" t="s">
        <v>13</v>
      </c>
      <c r="H410" s="15" t="s">
        <v>0</v>
      </c>
    </row>
    <row r="411" spans="1:13">
      <c r="A411" s="17">
        <v>2</v>
      </c>
      <c r="B411" s="17">
        <v>3</v>
      </c>
      <c r="C411" s="17">
        <v>4</v>
      </c>
      <c r="D411" s="17">
        <v>5</v>
      </c>
      <c r="E411" s="18">
        <v>6</v>
      </c>
      <c r="F411" s="17">
        <v>7</v>
      </c>
      <c r="G411" s="19">
        <v>9</v>
      </c>
      <c r="H411" s="19">
        <v>8</v>
      </c>
    </row>
    <row r="412" spans="1:13" s="64" customFormat="1">
      <c r="A412" s="293">
        <v>3390</v>
      </c>
      <c r="B412" s="76">
        <v>3222</v>
      </c>
      <c r="C412" s="66" t="s">
        <v>49</v>
      </c>
      <c r="D412" s="70">
        <v>60000</v>
      </c>
      <c r="E412" s="70">
        <f>F412-D412</f>
        <v>0</v>
      </c>
      <c r="F412" s="70">
        <v>60000</v>
      </c>
      <c r="G412" s="84" t="s">
        <v>43</v>
      </c>
      <c r="H412" s="77"/>
      <c r="J412" s="131"/>
      <c r="K412" s="131"/>
      <c r="L412" s="131"/>
    </row>
    <row r="413" spans="1:13" s="64" customFormat="1">
      <c r="A413" s="293">
        <v>3391</v>
      </c>
      <c r="B413" s="76">
        <v>3222</v>
      </c>
      <c r="C413" s="66" t="s">
        <v>137</v>
      </c>
      <c r="D413" s="70">
        <v>78000</v>
      </c>
      <c r="E413" s="70">
        <f>F413-D413</f>
        <v>0</v>
      </c>
      <c r="F413" s="70">
        <v>78000</v>
      </c>
      <c r="G413" s="84" t="s">
        <v>115</v>
      </c>
      <c r="H413" s="77"/>
      <c r="M413" s="63"/>
    </row>
    <row r="414" spans="1:13" s="64" customFormat="1">
      <c r="A414" s="85"/>
      <c r="B414" s="85"/>
      <c r="C414" s="86" t="s">
        <v>57</v>
      </c>
      <c r="D414" s="87">
        <f>SUM(D412:D413)</f>
        <v>138000</v>
      </c>
      <c r="E414" s="87">
        <f>SUM(E412:E413)</f>
        <v>0</v>
      </c>
      <c r="F414" s="89">
        <f>SUM(F412:F413)</f>
        <v>138000</v>
      </c>
      <c r="G414" s="130"/>
      <c r="H414" s="130"/>
    </row>
    <row r="415" spans="1:13" s="64" customFormat="1">
      <c r="A415" s="96"/>
      <c r="B415" s="96"/>
      <c r="C415" s="97"/>
      <c r="D415" s="98"/>
      <c r="F415" s="98"/>
    </row>
    <row r="416" spans="1:13" s="64" customFormat="1">
      <c r="A416" s="96"/>
      <c r="B416" s="96"/>
      <c r="C416" s="97"/>
      <c r="D416" s="98"/>
      <c r="F416" s="98"/>
    </row>
    <row r="417" spans="1:17" s="64" customFormat="1">
      <c r="A417" s="96"/>
      <c r="B417" s="96"/>
      <c r="C417" s="97"/>
      <c r="D417" s="98"/>
      <c r="F417" s="98"/>
    </row>
    <row r="418" spans="1:17" s="64" customFormat="1">
      <c r="A418" s="96"/>
      <c r="B418" s="96"/>
      <c r="C418" s="97"/>
      <c r="D418" s="98"/>
      <c r="F418" s="98"/>
    </row>
    <row r="419" spans="1:17" ht="15.75">
      <c r="A419" s="10" t="s">
        <v>22</v>
      </c>
      <c r="B419" s="34"/>
      <c r="C419" s="35"/>
      <c r="D419" s="36"/>
      <c r="E419" s="37"/>
      <c r="F419" s="36"/>
      <c r="G419" s="16"/>
      <c r="H419" s="16"/>
    </row>
    <row r="420" spans="1:17" s="16" customFormat="1" ht="25.5">
      <c r="A420" s="43" t="s">
        <v>17</v>
      </c>
      <c r="B420" s="43" t="s">
        <v>15</v>
      </c>
      <c r="C420" s="44" t="s">
        <v>11</v>
      </c>
      <c r="D420" s="44" t="s">
        <v>157</v>
      </c>
      <c r="E420" s="45" t="s">
        <v>12</v>
      </c>
      <c r="F420" s="45" t="s">
        <v>158</v>
      </c>
      <c r="G420" s="38"/>
      <c r="H420" s="15" t="s">
        <v>0</v>
      </c>
    </row>
    <row r="421" spans="1:17" s="16" customFormat="1" ht="29.25" customHeight="1">
      <c r="A421" s="294" t="s">
        <v>43</v>
      </c>
      <c r="B421" s="212">
        <v>6711</v>
      </c>
      <c r="C421" s="92" t="s">
        <v>148</v>
      </c>
      <c r="D421" s="174">
        <v>60000</v>
      </c>
      <c r="E421" s="202">
        <f>F421-D421</f>
        <v>0</v>
      </c>
      <c r="F421" s="174">
        <v>60000</v>
      </c>
      <c r="G421" s="38"/>
      <c r="H421" s="138"/>
    </row>
    <row r="422" spans="1:17" ht="29.25" customHeight="1">
      <c r="A422" s="294" t="s">
        <v>115</v>
      </c>
      <c r="B422" s="212">
        <v>6526</v>
      </c>
      <c r="C422" s="177" t="s">
        <v>127</v>
      </c>
      <c r="D422" s="136">
        <v>83555.61</v>
      </c>
      <c r="E422" s="202">
        <f t="shared" ref="E422:E426" si="13">F422-D422</f>
        <v>0</v>
      </c>
      <c r="F422" s="136">
        <v>83555.61</v>
      </c>
      <c r="G422" s="39"/>
      <c r="H422" s="139"/>
      <c r="I422" s="326"/>
      <c r="J422" s="327"/>
      <c r="K422" s="327"/>
      <c r="L422" s="327"/>
      <c r="M422" s="327"/>
      <c r="N422" s="327"/>
      <c r="O422" s="327"/>
      <c r="P422" s="327"/>
      <c r="Q422" s="327"/>
    </row>
    <row r="423" spans="1:17" ht="29.25" customHeight="1">
      <c r="A423" s="294"/>
      <c r="B423" s="212">
        <v>9222</v>
      </c>
      <c r="C423" s="177" t="s">
        <v>176</v>
      </c>
      <c r="D423" s="136">
        <v>-5555.61</v>
      </c>
      <c r="E423" s="202">
        <f t="shared" si="13"/>
        <v>0</v>
      </c>
      <c r="F423" s="136">
        <v>-5555.61</v>
      </c>
      <c r="G423" s="39"/>
      <c r="H423" s="283" t="s">
        <v>206</v>
      </c>
      <c r="I423" s="214"/>
      <c r="J423" s="214"/>
      <c r="K423" s="214"/>
      <c r="L423" s="214"/>
      <c r="M423" s="214"/>
      <c r="N423" s="214"/>
      <c r="O423" s="214"/>
      <c r="P423" s="214"/>
      <c r="Q423" s="214"/>
    </row>
    <row r="424" spans="1:17" ht="29.25" customHeight="1">
      <c r="A424" s="294"/>
      <c r="B424" s="212">
        <v>9221</v>
      </c>
      <c r="C424" s="177" t="s">
        <v>188</v>
      </c>
      <c r="D424" s="136">
        <v>0</v>
      </c>
      <c r="E424" s="202">
        <f t="shared" si="13"/>
        <v>0</v>
      </c>
      <c r="F424" s="136">
        <v>0</v>
      </c>
      <c r="G424" s="39"/>
      <c r="H424" s="283" t="s">
        <v>291</v>
      </c>
      <c r="I424" s="214"/>
      <c r="J424" s="214"/>
      <c r="K424" s="214"/>
      <c r="L424" s="214"/>
      <c r="M424" s="214"/>
      <c r="N424" s="214"/>
      <c r="O424" s="214"/>
      <c r="P424" s="214"/>
      <c r="Q424" s="214"/>
    </row>
    <row r="425" spans="1:17" ht="29.25" customHeight="1">
      <c r="A425" s="294"/>
      <c r="B425" s="212">
        <v>9221</v>
      </c>
      <c r="C425" s="177" t="s">
        <v>289</v>
      </c>
      <c r="D425" s="136">
        <v>7469.73</v>
      </c>
      <c r="E425" s="202">
        <f t="shared" si="13"/>
        <v>0</v>
      </c>
      <c r="F425" s="136">
        <v>7469.73</v>
      </c>
      <c r="G425" s="39"/>
      <c r="H425" s="283" t="s">
        <v>290</v>
      </c>
      <c r="I425" s="204"/>
      <c r="J425" s="204"/>
      <c r="K425" s="204"/>
      <c r="L425" s="204"/>
      <c r="M425" s="204"/>
      <c r="N425" s="204"/>
      <c r="O425" s="204"/>
      <c r="P425" s="204"/>
      <c r="Q425" s="204"/>
    </row>
    <row r="426" spans="1:17" ht="29.25" customHeight="1">
      <c r="A426" s="294"/>
      <c r="B426" s="212">
        <v>9221</v>
      </c>
      <c r="C426" s="177" t="s">
        <v>202</v>
      </c>
      <c r="D426" s="136">
        <v>-7469.73</v>
      </c>
      <c r="E426" s="202">
        <f t="shared" si="13"/>
        <v>0</v>
      </c>
      <c r="F426" s="136">
        <v>-7469.73</v>
      </c>
      <c r="G426" s="39"/>
      <c r="H426" s="283" t="s">
        <v>290</v>
      </c>
      <c r="I426" s="214"/>
      <c r="J426" s="214"/>
      <c r="K426" s="214"/>
      <c r="L426" s="214"/>
      <c r="M426" s="214"/>
      <c r="N426" s="214"/>
      <c r="O426" s="214"/>
      <c r="P426" s="214"/>
      <c r="Q426" s="214"/>
    </row>
    <row r="427" spans="1:17" s="64" customFormat="1">
      <c r="A427" s="143"/>
      <c r="B427" s="143"/>
      <c r="C427" s="144" t="s">
        <v>20</v>
      </c>
      <c r="D427" s="145">
        <f>SUM(D421:D426)</f>
        <v>138000</v>
      </c>
      <c r="E427" s="146">
        <f>SUM(E421:E426)</f>
        <v>0</v>
      </c>
      <c r="F427" s="147">
        <f>SUM(F421:F426)</f>
        <v>138000</v>
      </c>
      <c r="G427" s="85"/>
      <c r="H427" s="148"/>
    </row>
    <row r="428" spans="1:17" s="64" customFormat="1">
      <c r="A428" s="96"/>
      <c r="B428" s="96"/>
      <c r="C428" s="97"/>
      <c r="D428" s="98"/>
      <c r="F428" s="98"/>
    </row>
    <row r="429" spans="1:17" s="64" customFormat="1">
      <c r="A429" s="96"/>
      <c r="B429" s="96"/>
      <c r="C429" s="97"/>
      <c r="D429" s="98"/>
      <c r="F429" s="98"/>
    </row>
    <row r="430" spans="1:17" s="64" customFormat="1" ht="15.75">
      <c r="A430" s="7" t="s">
        <v>21</v>
      </c>
      <c r="B430" s="178"/>
      <c r="C430" s="97"/>
      <c r="D430" s="98"/>
      <c r="F430" s="98"/>
    </row>
    <row r="431" spans="1:17" s="64" customFormat="1">
      <c r="A431" s="335" t="s">
        <v>190</v>
      </c>
      <c r="B431" s="335"/>
      <c r="C431" s="335"/>
      <c r="D431" s="335"/>
      <c r="E431" s="336"/>
      <c r="F431" s="336"/>
      <c r="G431" s="336"/>
    </row>
    <row r="432" spans="1:17" s="64" customFormat="1" ht="38.25">
      <c r="A432" s="217" t="s">
        <v>191</v>
      </c>
      <c r="B432" s="217" t="s">
        <v>15</v>
      </c>
      <c r="C432" s="218" t="s">
        <v>11</v>
      </c>
      <c r="D432" s="218" t="s">
        <v>157</v>
      </c>
      <c r="E432" s="219" t="s">
        <v>192</v>
      </c>
      <c r="F432" s="220" t="s">
        <v>158</v>
      </c>
      <c r="G432" s="221" t="s">
        <v>13</v>
      </c>
      <c r="H432" s="222" t="s">
        <v>193</v>
      </c>
    </row>
    <row r="433" spans="1:8" s="64" customFormat="1">
      <c r="A433" s="306">
        <v>9401</v>
      </c>
      <c r="B433" s="316">
        <v>3111</v>
      </c>
      <c r="C433" s="215" t="s">
        <v>23</v>
      </c>
      <c r="D433" s="216">
        <v>3100000</v>
      </c>
      <c r="E433" s="216">
        <f>F433-D433</f>
        <v>-80000</v>
      </c>
      <c r="F433" s="216">
        <v>3020000</v>
      </c>
      <c r="G433" s="224">
        <v>315</v>
      </c>
      <c r="H433" s="77" t="s">
        <v>292</v>
      </c>
    </row>
    <row r="434" spans="1:8" s="64" customFormat="1">
      <c r="A434" s="306">
        <v>9402</v>
      </c>
      <c r="B434" s="316">
        <v>3113</v>
      </c>
      <c r="C434" s="215" t="s">
        <v>194</v>
      </c>
      <c r="D434" s="216">
        <v>18000</v>
      </c>
      <c r="E434" s="216">
        <f t="shared" ref="E434:E439" si="14">F434-D434</f>
        <v>10000</v>
      </c>
      <c r="F434" s="216">
        <v>28000</v>
      </c>
      <c r="G434" s="224">
        <v>315</v>
      </c>
      <c r="H434" s="77" t="s">
        <v>240</v>
      </c>
    </row>
    <row r="435" spans="1:8" s="64" customFormat="1">
      <c r="A435" s="306">
        <v>9403</v>
      </c>
      <c r="B435" s="316">
        <v>3114</v>
      </c>
      <c r="C435" s="215" t="s">
        <v>195</v>
      </c>
      <c r="D435" s="216">
        <v>160000</v>
      </c>
      <c r="E435" s="216">
        <f t="shared" si="14"/>
        <v>-10000</v>
      </c>
      <c r="F435" s="216">
        <v>150000</v>
      </c>
      <c r="G435" s="224">
        <v>315</v>
      </c>
      <c r="H435" s="77" t="s">
        <v>240</v>
      </c>
    </row>
    <row r="436" spans="1:8" s="64" customFormat="1">
      <c r="A436" s="306">
        <v>9404</v>
      </c>
      <c r="B436" s="316">
        <v>3132</v>
      </c>
      <c r="C436" s="215" t="s">
        <v>196</v>
      </c>
      <c r="D436" s="216">
        <v>500000</v>
      </c>
      <c r="E436" s="216">
        <f t="shared" si="14"/>
        <v>0</v>
      </c>
      <c r="F436" s="216">
        <v>500000</v>
      </c>
      <c r="G436" s="224">
        <v>315</v>
      </c>
      <c r="H436" s="77" t="s">
        <v>240</v>
      </c>
    </row>
    <row r="437" spans="1:8" s="64" customFormat="1">
      <c r="A437" s="306">
        <v>9405</v>
      </c>
      <c r="B437" s="316">
        <v>3133</v>
      </c>
      <c r="C437" s="215" t="s">
        <v>197</v>
      </c>
      <c r="D437" s="216">
        <v>60000</v>
      </c>
      <c r="E437" s="216">
        <f t="shared" si="14"/>
        <v>-5000</v>
      </c>
      <c r="F437" s="216">
        <v>55000</v>
      </c>
      <c r="G437" s="224">
        <v>315</v>
      </c>
      <c r="H437" s="77" t="s">
        <v>240</v>
      </c>
    </row>
    <row r="438" spans="1:8" s="64" customFormat="1">
      <c r="A438" s="306">
        <v>9406</v>
      </c>
      <c r="B438" s="316">
        <v>3212</v>
      </c>
      <c r="C438" s="215" t="s">
        <v>198</v>
      </c>
      <c r="D438" s="216">
        <v>116224</v>
      </c>
      <c r="E438" s="216">
        <f t="shared" si="14"/>
        <v>-21224</v>
      </c>
      <c r="F438" s="216">
        <v>95000</v>
      </c>
      <c r="G438" s="224">
        <v>315</v>
      </c>
      <c r="H438" s="77" t="s">
        <v>240</v>
      </c>
    </row>
    <row r="439" spans="1:8" s="64" customFormat="1">
      <c r="A439" s="306">
        <v>9407</v>
      </c>
      <c r="B439" s="316">
        <v>3121</v>
      </c>
      <c r="C439" s="215" t="s">
        <v>24</v>
      </c>
      <c r="D439" s="216">
        <v>100000</v>
      </c>
      <c r="E439" s="216">
        <f t="shared" si="14"/>
        <v>45000</v>
      </c>
      <c r="F439" s="216">
        <v>145000</v>
      </c>
      <c r="G439" s="224">
        <v>315</v>
      </c>
      <c r="H439" s="77" t="s">
        <v>240</v>
      </c>
    </row>
    <row r="440" spans="1:8" s="64" customFormat="1">
      <c r="A440" s="307"/>
      <c r="B440" s="130"/>
      <c r="C440" s="130" t="s">
        <v>199</v>
      </c>
      <c r="D440" s="223">
        <f>SUM(D433:D439)</f>
        <v>4054224</v>
      </c>
      <c r="E440" s="223">
        <f>SUM(E433:E439)</f>
        <v>-61224</v>
      </c>
      <c r="F440" s="223">
        <f>SUM(F433:F439)</f>
        <v>3993000</v>
      </c>
      <c r="G440" s="130"/>
      <c r="H440" s="130"/>
    </row>
    <row r="441" spans="1:8" s="64" customFormat="1">
      <c r="A441" s="96"/>
      <c r="B441" s="96"/>
      <c r="C441" s="97"/>
      <c r="D441" s="98"/>
      <c r="F441" s="98"/>
    </row>
    <row r="442" spans="1:8" s="64" customFormat="1">
      <c r="A442" s="96"/>
      <c r="B442" s="96"/>
      <c r="C442" s="97"/>
      <c r="D442" s="98"/>
      <c r="F442" s="98"/>
    </row>
    <row r="443" spans="1:8" s="64" customFormat="1">
      <c r="A443" s="96"/>
      <c r="B443" s="96"/>
      <c r="C443" s="97"/>
      <c r="D443" s="98"/>
      <c r="F443" s="98"/>
    </row>
    <row r="444" spans="1:8" s="64" customFormat="1" ht="15.75">
      <c r="A444" s="10" t="s">
        <v>22</v>
      </c>
      <c r="B444" s="34"/>
      <c r="C444" s="35"/>
      <c r="D444" s="36"/>
      <c r="E444" s="37"/>
      <c r="F444" s="36"/>
      <c r="G444" s="16"/>
      <c r="H444" s="16"/>
    </row>
    <row r="445" spans="1:8" s="64" customFormat="1" ht="25.5">
      <c r="A445" s="43" t="s">
        <v>17</v>
      </c>
      <c r="B445" s="43" t="s">
        <v>15</v>
      </c>
      <c r="C445" s="44" t="s">
        <v>11</v>
      </c>
      <c r="D445" s="44" t="s">
        <v>157</v>
      </c>
      <c r="E445" s="45" t="s">
        <v>12</v>
      </c>
      <c r="F445" s="45" t="s">
        <v>158</v>
      </c>
      <c r="G445" s="38"/>
      <c r="H445" s="15" t="s">
        <v>0</v>
      </c>
    </row>
    <row r="446" spans="1:8" s="64" customFormat="1" ht="25.5">
      <c r="A446" s="294">
        <v>315</v>
      </c>
      <c r="B446" s="212">
        <v>6361</v>
      </c>
      <c r="C446" s="226" t="s">
        <v>200</v>
      </c>
      <c r="D446" s="174">
        <v>4054224</v>
      </c>
      <c r="E446" s="290">
        <f>F446-D446</f>
        <v>-61224</v>
      </c>
      <c r="F446" s="290">
        <v>3993000</v>
      </c>
      <c r="G446" s="38"/>
      <c r="H446" s="138"/>
    </row>
    <row r="447" spans="1:8" s="64" customFormat="1">
      <c r="A447" s="143"/>
      <c r="B447" s="143"/>
      <c r="C447" s="144" t="s">
        <v>20</v>
      </c>
      <c r="D447" s="145">
        <f>SUM(D446:D446)</f>
        <v>4054224</v>
      </c>
      <c r="E447" s="308">
        <f>SUM(E446:E446)</f>
        <v>-61224</v>
      </c>
      <c r="F447" s="309">
        <f>SUM(F446:F446)</f>
        <v>3993000</v>
      </c>
      <c r="G447" s="85"/>
      <c r="H447" s="148"/>
    </row>
    <row r="448" spans="1:8" s="64" customFormat="1">
      <c r="A448" s="96"/>
      <c r="B448" s="96"/>
      <c r="C448" s="97"/>
      <c r="D448" s="98"/>
      <c r="F448" s="98"/>
    </row>
    <row r="449" spans="1:17" s="16" customFormat="1">
      <c r="A449" s="96"/>
      <c r="B449" s="96"/>
      <c r="C449" s="97"/>
      <c r="D449" s="98"/>
      <c r="E449" s="64"/>
      <c r="F449" s="98"/>
      <c r="G449" s="64"/>
      <c r="H449" s="64"/>
    </row>
    <row r="450" spans="1:17" ht="15.75" hidden="1">
      <c r="A450" s="10" t="s">
        <v>22</v>
      </c>
      <c r="B450" s="34"/>
      <c r="C450" s="35"/>
      <c r="D450" s="36"/>
      <c r="E450" s="37"/>
      <c r="F450" s="36"/>
      <c r="G450" s="16"/>
      <c r="H450" s="16"/>
      <c r="I450" s="326"/>
      <c r="J450" s="327"/>
      <c r="K450" s="327"/>
      <c r="L450" s="327"/>
      <c r="M450" s="327"/>
      <c r="N450" s="327"/>
      <c r="O450" s="327"/>
      <c r="P450" s="327"/>
      <c r="Q450" s="327"/>
    </row>
    <row r="451" spans="1:17" ht="25.5" hidden="1">
      <c r="A451" s="43" t="s">
        <v>17</v>
      </c>
      <c r="B451" s="43" t="s">
        <v>15</v>
      </c>
      <c r="C451" s="44" t="s">
        <v>11</v>
      </c>
      <c r="D451" s="44" t="s">
        <v>157</v>
      </c>
      <c r="E451" s="45" t="s">
        <v>12</v>
      </c>
      <c r="F451" s="45" t="s">
        <v>158</v>
      </c>
      <c r="G451" s="38"/>
      <c r="H451" s="15" t="s">
        <v>0</v>
      </c>
      <c r="I451" s="204"/>
      <c r="J451" s="204"/>
      <c r="K451" s="204"/>
      <c r="L451" s="204"/>
      <c r="M451" s="204"/>
      <c r="N451" s="204"/>
      <c r="O451" s="204"/>
      <c r="P451" s="204"/>
      <c r="Q451" s="204"/>
    </row>
    <row r="452" spans="1:17" ht="25.5" hidden="1">
      <c r="A452" s="180">
        <v>23</v>
      </c>
      <c r="B452" s="181">
        <v>6111</v>
      </c>
      <c r="C452" s="173" t="s">
        <v>150</v>
      </c>
      <c r="D452" s="150"/>
      <c r="E452" s="152"/>
      <c r="F452" s="152"/>
      <c r="G452" s="38"/>
      <c r="H452" s="138"/>
      <c r="I452" s="204"/>
      <c r="J452" s="204"/>
      <c r="K452" s="204"/>
      <c r="L452" s="204"/>
      <c r="M452" s="204"/>
      <c r="N452" s="204"/>
      <c r="O452" s="204"/>
      <c r="P452" s="204"/>
      <c r="Q452" s="204"/>
    </row>
    <row r="453" spans="1:17" hidden="1">
      <c r="A453" s="180">
        <v>240</v>
      </c>
      <c r="B453" s="181">
        <v>6341</v>
      </c>
      <c r="C453" s="173"/>
      <c r="D453" s="150">
        <v>0</v>
      </c>
      <c r="E453" s="150">
        <v>94820</v>
      </c>
      <c r="F453" s="150">
        <v>94820</v>
      </c>
      <c r="G453" s="38"/>
      <c r="H453" s="138"/>
      <c r="I453" s="204"/>
      <c r="J453" s="204"/>
      <c r="K453" s="204"/>
      <c r="L453" s="204"/>
      <c r="M453" s="204"/>
      <c r="N453" s="204"/>
      <c r="O453" s="204"/>
      <c r="P453" s="204"/>
      <c r="Q453" s="204"/>
    </row>
    <row r="454" spans="1:17" ht="25.5" hidden="1">
      <c r="A454" s="180">
        <v>315</v>
      </c>
      <c r="B454" s="181">
        <v>6361</v>
      </c>
      <c r="C454" s="225" t="s">
        <v>152</v>
      </c>
      <c r="D454" s="150">
        <f>SUM(D53,D80,D197,D267,D305,D342,D395,D446)</f>
        <v>5381809.4800000004</v>
      </c>
      <c r="E454" s="150">
        <f>SUM(E53,E80,E197,E267,E305,E342,E395,E446)</f>
        <v>-63492</v>
      </c>
      <c r="F454" s="150">
        <f>SUM(D454:E454)</f>
        <v>5318317.4800000004</v>
      </c>
      <c r="G454" s="38"/>
      <c r="H454" s="138"/>
    </row>
    <row r="455" spans="1:17" s="28" customFormat="1" ht="12.75" hidden="1" customHeight="1">
      <c r="A455" s="180" t="s">
        <v>55</v>
      </c>
      <c r="B455" s="181">
        <v>6362</v>
      </c>
      <c r="C455" s="173" t="s">
        <v>149</v>
      </c>
      <c r="D455" s="150">
        <f>SUM(D81,D396)</f>
        <v>27599.989999999998</v>
      </c>
      <c r="E455" s="150">
        <f>SUM(E81,E396)</f>
        <v>0</v>
      </c>
      <c r="F455" s="150">
        <f>SUM(D455:E455)</f>
        <v>27599.989999999998</v>
      </c>
      <c r="G455" s="38"/>
      <c r="H455" s="138"/>
    </row>
    <row r="456" spans="1:17" ht="12.75" hidden="1" customHeight="1">
      <c r="A456" s="141">
        <v>283</v>
      </c>
      <c r="B456" s="167">
        <v>6351</v>
      </c>
      <c r="C456" s="175" t="s">
        <v>151</v>
      </c>
      <c r="D456" s="136">
        <f>SUM(D127)</f>
        <v>463483.19</v>
      </c>
      <c r="E456" s="137">
        <f>SUM(E127)</f>
        <v>0</v>
      </c>
      <c r="F456" s="136">
        <f>SUM(D456:E456)</f>
        <v>463483.19</v>
      </c>
      <c r="G456" s="39"/>
      <c r="H456" s="139"/>
    </row>
    <row r="457" spans="1:17" ht="12.75" hidden="1" customHeight="1">
      <c r="A457" s="141">
        <v>304</v>
      </c>
      <c r="B457" s="167">
        <v>6352</v>
      </c>
      <c r="C457" s="175" t="s">
        <v>212</v>
      </c>
      <c r="D457" s="136">
        <f>SUM(D128)</f>
        <v>28000</v>
      </c>
      <c r="E457" s="137">
        <v>0</v>
      </c>
      <c r="F457" s="136">
        <f>SUM(D457:E457)</f>
        <v>28000</v>
      </c>
      <c r="G457" s="39"/>
      <c r="H457" s="139"/>
    </row>
    <row r="458" spans="1:17" ht="27.75" hidden="1" customHeight="1">
      <c r="A458" s="141" t="s">
        <v>115</v>
      </c>
      <c r="B458" s="167">
        <v>6526</v>
      </c>
      <c r="C458" s="175" t="s">
        <v>138</v>
      </c>
      <c r="D458" s="136">
        <f>SUM(D269,D303,D399,D422)</f>
        <v>125193.61</v>
      </c>
      <c r="E458" s="137">
        <f>SUM(E269,E303,E399,E422)</f>
        <v>0</v>
      </c>
      <c r="F458" s="136">
        <f>SUM(D458:E458)</f>
        <v>125193.61</v>
      </c>
      <c r="G458" s="39"/>
      <c r="H458" s="139"/>
    </row>
    <row r="459" spans="1:17" ht="12.75" hidden="1" customHeight="1">
      <c r="A459" s="141">
        <v>488</v>
      </c>
      <c r="B459" s="167">
        <v>6526</v>
      </c>
      <c r="C459" s="175" t="s">
        <v>185</v>
      </c>
      <c r="D459" s="136">
        <v>23690</v>
      </c>
      <c r="E459" s="137">
        <v>-23690</v>
      </c>
      <c r="F459" s="136">
        <v>0</v>
      </c>
      <c r="G459" s="39"/>
      <c r="H459" s="139"/>
    </row>
    <row r="460" spans="1:17" ht="27.75" hidden="1" customHeight="1">
      <c r="A460" s="141" t="s">
        <v>180</v>
      </c>
      <c r="B460" s="167">
        <v>6615</v>
      </c>
      <c r="C460" s="175" t="s">
        <v>186</v>
      </c>
      <c r="D460" s="136">
        <v>600</v>
      </c>
      <c r="E460" s="137">
        <v>3900</v>
      </c>
      <c r="F460" s="136">
        <v>4500</v>
      </c>
      <c r="G460" s="39"/>
      <c r="H460" s="139"/>
    </row>
    <row r="461" spans="1:17" ht="12.75" hidden="1" customHeight="1">
      <c r="A461" s="141" t="s">
        <v>43</v>
      </c>
      <c r="B461" s="182">
        <v>6711</v>
      </c>
      <c r="C461" s="24" t="s">
        <v>138</v>
      </c>
      <c r="D461" s="25">
        <f>SUM(D52,D146,D170,D196,D239,D266,D363,D421)</f>
        <v>531710</v>
      </c>
      <c r="E461" s="25">
        <f>SUM(E32,E34,E36,E38,E140,E158,E159,E160,E161,E162,E180,E182,E184,E186,E188,E207,E209,E211,E213,E214,E222,E223,E227,E229,E231,E252,E255,E357,E412)</f>
        <v>47969</v>
      </c>
      <c r="F461" s="26">
        <f>SUM(F52,F146,F170,F196,F239,F266,F363,F421)</f>
        <v>576999</v>
      </c>
      <c r="G461" s="40"/>
      <c r="H461" s="27"/>
    </row>
    <row r="462" spans="1:17" ht="12.75" hidden="1" customHeight="1">
      <c r="A462" s="141" t="s">
        <v>107</v>
      </c>
      <c r="B462" s="182">
        <v>6381</v>
      </c>
      <c r="C462" s="179" t="s">
        <v>164</v>
      </c>
      <c r="D462" s="179">
        <f>SUM(D206,D208,D210,D212,D221,D224,D228,D230,D232)</f>
        <v>375398</v>
      </c>
      <c r="E462" s="179">
        <f>SUM(E240)</f>
        <v>42056</v>
      </c>
      <c r="F462" s="151">
        <f>SUM(F240)</f>
        <v>417454</v>
      </c>
      <c r="G462" s="40"/>
      <c r="H462" s="20"/>
    </row>
    <row r="463" spans="1:17" ht="12.75" hidden="1" customHeight="1">
      <c r="A463" s="141" t="s">
        <v>114</v>
      </c>
      <c r="B463" s="182">
        <v>6712</v>
      </c>
      <c r="C463" s="21" t="s">
        <v>113</v>
      </c>
      <c r="D463" s="22">
        <f>SUM(D268)</f>
        <v>0</v>
      </c>
      <c r="E463" s="22">
        <f>SUM(E268)</f>
        <v>0</v>
      </c>
      <c r="F463" s="151">
        <f>SUM(F268)</f>
        <v>0</v>
      </c>
      <c r="G463" s="40"/>
      <c r="H463" s="23"/>
    </row>
    <row r="464" spans="1:17" ht="12.75" hidden="1" customHeight="1">
      <c r="A464" s="141" t="s">
        <v>145</v>
      </c>
      <c r="B464" s="182">
        <v>6342</v>
      </c>
      <c r="C464" s="142" t="s">
        <v>139</v>
      </c>
      <c r="D464" s="22">
        <v>0</v>
      </c>
      <c r="E464" s="22">
        <f>SUM(E270)</f>
        <v>20703.2</v>
      </c>
      <c r="F464" s="151">
        <v>20703.2</v>
      </c>
      <c r="G464" s="40"/>
      <c r="H464" s="23"/>
    </row>
    <row r="465" spans="1:8" ht="12.75" hidden="1" customHeight="1">
      <c r="A465" s="141">
        <v>525</v>
      </c>
      <c r="B465" s="182">
        <v>6631</v>
      </c>
      <c r="C465" s="21" t="s">
        <v>170</v>
      </c>
      <c r="D465" s="22">
        <v>0</v>
      </c>
      <c r="E465" s="22">
        <f>SUM(E377,E379,E381,E382,E385,E388)</f>
        <v>0</v>
      </c>
      <c r="F465" s="151">
        <f>SUM(F377,F379,F381,F382,F385,F388)</f>
        <v>17270</v>
      </c>
      <c r="G465" s="40"/>
      <c r="H465" s="23"/>
    </row>
    <row r="466" spans="1:8" ht="12.75" hidden="1" customHeight="1">
      <c r="A466" s="141"/>
      <c r="B466" s="182">
        <v>6632</v>
      </c>
      <c r="C466" s="21" t="s">
        <v>169</v>
      </c>
      <c r="D466" s="22">
        <v>0</v>
      </c>
      <c r="E466" s="22">
        <v>4900</v>
      </c>
      <c r="F466" s="151">
        <f>SUM(D466:E466)</f>
        <v>4900</v>
      </c>
      <c r="G466" s="40"/>
      <c r="H466" s="23"/>
    </row>
    <row r="467" spans="1:8" ht="12.75" hidden="1" customHeight="1">
      <c r="A467" s="141" t="s">
        <v>179</v>
      </c>
      <c r="B467" s="182">
        <v>6831</v>
      </c>
      <c r="C467" s="21" t="s">
        <v>187</v>
      </c>
      <c r="D467" s="22">
        <v>71130</v>
      </c>
      <c r="E467" s="22">
        <v>-71130</v>
      </c>
      <c r="F467" s="151">
        <v>0</v>
      </c>
      <c r="G467" s="40"/>
      <c r="H467" s="23"/>
    </row>
    <row r="468" spans="1:8" hidden="1">
      <c r="A468" s="141"/>
      <c r="B468" s="182">
        <v>9221</v>
      </c>
      <c r="C468" s="21" t="s">
        <v>173</v>
      </c>
      <c r="D468" s="22">
        <v>0</v>
      </c>
      <c r="E468" s="22">
        <v>11938.86</v>
      </c>
      <c r="F468" s="151">
        <f>SUM(D468:E468)</f>
        <v>11938.86</v>
      </c>
      <c r="G468" s="40"/>
      <c r="H468" s="231" t="s">
        <v>216</v>
      </c>
    </row>
    <row r="469" spans="1:8" hidden="1">
      <c r="A469" s="141"/>
      <c r="B469" s="182">
        <v>9222</v>
      </c>
      <c r="C469" s="21" t="s">
        <v>172</v>
      </c>
      <c r="D469" s="22">
        <v>0</v>
      </c>
      <c r="E469" s="22">
        <f>SUM(E82,E83,E129,E307,E345,E423)</f>
        <v>0</v>
      </c>
      <c r="F469" s="151">
        <f>SUM(D469:E469)</f>
        <v>0</v>
      </c>
      <c r="G469" s="40"/>
      <c r="H469" s="231" t="s">
        <v>206</v>
      </c>
    </row>
    <row r="470" spans="1:8" hidden="1">
      <c r="A470" s="141" t="s">
        <v>171</v>
      </c>
      <c r="B470" s="182">
        <v>9222</v>
      </c>
      <c r="C470" s="21" t="s">
        <v>172</v>
      </c>
      <c r="D470" s="22">
        <v>0</v>
      </c>
      <c r="E470" s="22">
        <v>-20703.2</v>
      </c>
      <c r="F470" s="151">
        <v>-20703.2</v>
      </c>
      <c r="G470" s="40"/>
      <c r="H470" s="23"/>
    </row>
    <row r="471" spans="1:8" hidden="1">
      <c r="A471" s="141"/>
      <c r="B471" s="182">
        <v>9221</v>
      </c>
      <c r="C471" s="21" t="s">
        <v>213</v>
      </c>
      <c r="D471" s="22">
        <v>0</v>
      </c>
      <c r="E471" s="22">
        <f>SUM(E54,E84,E308,E344,E425)</f>
        <v>0</v>
      </c>
      <c r="F471" s="151">
        <f>SUM(D471:E471)</f>
        <v>0</v>
      </c>
      <c r="G471" s="40"/>
      <c r="H471" s="340" t="s">
        <v>211</v>
      </c>
    </row>
    <row r="472" spans="1:8" hidden="1">
      <c r="A472" s="141"/>
      <c r="B472" s="182">
        <v>9222</v>
      </c>
      <c r="C472" s="21" t="s">
        <v>215</v>
      </c>
      <c r="D472" s="22">
        <v>0</v>
      </c>
      <c r="E472" s="22">
        <f>SUM(E55,E85,E309,E343,E426)</f>
        <v>0</v>
      </c>
      <c r="F472" s="151">
        <f>SUM(D472:E472)</f>
        <v>0</v>
      </c>
      <c r="G472" s="40"/>
      <c r="H472" s="341"/>
    </row>
    <row r="473" spans="1:8" hidden="1">
      <c r="A473" s="143"/>
      <c r="B473" s="143"/>
      <c r="C473" s="144" t="s">
        <v>20</v>
      </c>
      <c r="D473" s="145">
        <f>SUM(D452:D472)</f>
        <v>7028614.2700000014</v>
      </c>
      <c r="E473" s="146">
        <f>SUM(E452:E472)</f>
        <v>47271.86</v>
      </c>
      <c r="F473" s="147">
        <f>SUM(F452:F472)</f>
        <v>7090476.1300000018</v>
      </c>
      <c r="G473" s="40"/>
      <c r="H473" s="148"/>
    </row>
    <row r="474" spans="1:8">
      <c r="A474" s="34"/>
      <c r="B474" s="34"/>
      <c r="C474" s="35"/>
      <c r="D474" s="36"/>
      <c r="E474" s="37"/>
      <c r="F474" s="36"/>
      <c r="G474" s="16"/>
      <c r="H474" s="16"/>
    </row>
    <row r="475" spans="1:8">
      <c r="A475" s="34"/>
      <c r="B475" s="34"/>
      <c r="C475" s="35" t="s">
        <v>287</v>
      </c>
      <c r="D475" s="36"/>
      <c r="E475" s="37"/>
      <c r="F475" s="36"/>
      <c r="G475" s="16"/>
      <c r="H475" s="16"/>
    </row>
    <row r="476" spans="1:8">
      <c r="A476" s="47"/>
      <c r="B476" s="34"/>
      <c r="C476" s="35"/>
      <c r="D476" s="36"/>
      <c r="E476" s="37"/>
      <c r="F476" s="36"/>
      <c r="G476" s="16"/>
      <c r="H476" s="16"/>
    </row>
    <row r="477" spans="1:8">
      <c r="A477" s="47"/>
      <c r="B477" s="34"/>
      <c r="C477" s="35"/>
      <c r="D477" s="36"/>
      <c r="E477" s="37"/>
      <c r="F477" s="36"/>
      <c r="G477" s="16"/>
      <c r="H477" s="16"/>
    </row>
    <row r="478" spans="1:8">
      <c r="A478" s="34"/>
      <c r="B478" s="34"/>
      <c r="C478" s="35"/>
      <c r="D478" s="36"/>
      <c r="E478" s="37"/>
      <c r="F478" s="36"/>
      <c r="G478" s="16"/>
      <c r="H478" s="16"/>
    </row>
    <row r="479" spans="1:8">
      <c r="A479" s="34"/>
      <c r="B479" s="34"/>
      <c r="C479" s="35"/>
      <c r="D479" s="36"/>
      <c r="E479" s="37"/>
      <c r="F479" s="36"/>
      <c r="G479" s="16"/>
      <c r="H479" s="16"/>
    </row>
    <row r="480" spans="1:8">
      <c r="A480" s="34"/>
      <c r="B480" s="34"/>
      <c r="C480" s="35"/>
      <c r="D480" s="36"/>
      <c r="E480" s="37"/>
      <c r="F480" s="36"/>
      <c r="G480" s="16"/>
      <c r="H480" s="16"/>
    </row>
    <row r="481" spans="1:8">
      <c r="A481" s="34"/>
      <c r="B481" s="34"/>
      <c r="C481" s="35"/>
      <c r="D481" s="36"/>
      <c r="E481" s="37"/>
      <c r="F481" s="36"/>
      <c r="G481" s="16"/>
      <c r="H481" s="16"/>
    </row>
    <row r="482" spans="1:8">
      <c r="A482" s="34"/>
      <c r="B482" s="34"/>
      <c r="C482" s="35"/>
      <c r="D482" s="36"/>
      <c r="E482" s="37"/>
      <c r="F482" s="36"/>
      <c r="G482" s="16"/>
      <c r="H482" s="16"/>
    </row>
    <row r="483" spans="1:8">
      <c r="A483" s="34"/>
      <c r="B483" s="34"/>
      <c r="C483" s="35"/>
      <c r="D483" s="36"/>
      <c r="E483" s="37"/>
      <c r="F483" s="36"/>
      <c r="G483" s="16"/>
      <c r="H483" s="16"/>
    </row>
  </sheetData>
  <protectedRanges>
    <protectedRange sqref="G473:H483 F190:F193 G8:H14 F45:F46 F32:F39 F41 G40 G42:G44 D18:D22 H63:H73 H32:H46 E63:E70 F71:F72 H86:H88 F99:F100 F103:F118 G164:H164 F161:F162 E73 G74:H77 F186 F188 G190:H192 F217:H217 F218:F220 F233:H233 G261:H261 F257 D252:D253 F260 F296:F298 F295:H295 G316:H316 D319 F390:H390 F414:H414 G409:H409 C412:C413 H319:H334 H281:H294 H354 H357 F354:F356 F358:H358 C357:D357 F389 G373:H373 F165:F166 F176:F179 F234:F236 H153:H155 F154:F158 G89:H89 G131:H133 G143:H143 G148:H152 H165:H167 H159:H163 H56 H130 H147 H171:H177 H193 F242:F251 F277:F280 F262:F263 H314 H296:H298 F311:F314 H363:H371 G91:H95 H234:H278 G57:H60 G163 D389 G431 A440:H440 G258:G259 H412:H413 E98:E118 E119:F121 H98:H121 H180:H189 H206:H216 H218:H232 H376:H389 G47:H49 H198:H203 F199:F205" name="Raspon2_1"/>
    <protectedRange sqref="C167 E473:E483 E8:E14 D32:D39 D41 E40 E42:E44 E447 D45:D46 C63:C70 D71:D72 C98 C101:C102 D99:D100 C153 C159:C160 D161:D162 D154:D155 D186 D188 E190:E192 C189 E198 C209 C215:C216 D218:D220 E233 D257 B252:B253 C254:C256 D260 E261 E295 C286:C287 E316 B319 B321 C320 E390 E400 E414 E409 B288:B294 C337:C338 D354 E358 C322:C334 E373 B387:B388 E86:E89 E74:E77 E91:E95 D165:D166 D176:D177 D193 E241 D234:D236 D277:D278 E310 E427 D296:D298 E130:E133 E143 E147:E152 E171 C172:C175 D242:D249 D262:D263 E272:E276 D311:D314 E346 E364:E371 C347:C352 B206:B208 B210:B214 B281:B285 E56:E60 B376:B382 C383:C386 E163:E164 E431 C73 A412:A413 D103:D121 C185 C180:C183 C221:C232 E47:E49 D199:D203" name="Raspon1_1"/>
    <protectedRange sqref="H134:H137 H140 G141:H141 D140:E140 F134:F139 F141:F142 H142" name="Raspon2_1_1"/>
    <protectedRange sqref="E141 B140 D142 D134:D137" name="Raspon1_1_1"/>
  </protectedRanges>
  <mergeCells count="40">
    <mergeCell ref="A1:E1"/>
    <mergeCell ref="A3:H3"/>
    <mergeCell ref="A26:H26"/>
    <mergeCell ref="A92:H92"/>
    <mergeCell ref="A153:B153"/>
    <mergeCell ref="A5:B5"/>
    <mergeCell ref="A90:B90"/>
    <mergeCell ref="C5:D5"/>
    <mergeCell ref="A60:G60"/>
    <mergeCell ref="A95:G95"/>
    <mergeCell ref="A4:H4"/>
    <mergeCell ref="A23:B23"/>
    <mergeCell ref="I8:M8"/>
    <mergeCell ref="I10:M10"/>
    <mergeCell ref="A29:G29"/>
    <mergeCell ref="H471:H472"/>
    <mergeCell ref="I170:Q170"/>
    <mergeCell ref="I363:Q363"/>
    <mergeCell ref="I398:Q398"/>
    <mergeCell ref="A373:G373"/>
    <mergeCell ref="A409:G409"/>
    <mergeCell ref="I305:Q305"/>
    <mergeCell ref="A316:G316"/>
    <mergeCell ref="A354:G354"/>
    <mergeCell ref="I197:Q197"/>
    <mergeCell ref="A203:G203"/>
    <mergeCell ref="I267:Q267"/>
    <mergeCell ref="I127:Q127"/>
    <mergeCell ref="A177:G177"/>
    <mergeCell ref="A249:G249"/>
    <mergeCell ref="I450:Q450"/>
    <mergeCell ref="I422:Q422"/>
    <mergeCell ref="A15:C15"/>
    <mergeCell ref="A155:G155"/>
    <mergeCell ref="A134:H134"/>
    <mergeCell ref="A137:G137"/>
    <mergeCell ref="I146:Q146"/>
    <mergeCell ref="A405:H405"/>
    <mergeCell ref="A278:G278"/>
    <mergeCell ref="A431:G431"/>
  </mergeCells>
  <phoneticPr fontId="0" type="noConversion"/>
  <pageMargins left="0.19685039370078741" right="0" top="0.74803149606299213" bottom="0" header="0.31496062992125984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List2</vt:lpstr>
      <vt:lpstr>PRIHODI I RASHODI</vt:lpstr>
      <vt:lpstr>OSNOVNE_ŠKOLE__ANTUN_NEMČIĆ_GOSTOVINSKI___ZA_2012._GODINU</vt:lpstr>
      <vt:lpstr>'PRIHODI I RASHODI'!Podrucje_ispisa</vt:lpstr>
      <vt:lpstr>PRORAČUNSKI_KORISNICI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Cvitić</dc:creator>
  <cp:lastModifiedBy>user</cp:lastModifiedBy>
  <cp:lastPrinted>2017-01-06T16:58:27Z</cp:lastPrinted>
  <dcterms:created xsi:type="dcterms:W3CDTF">2009-12-03T06:34:03Z</dcterms:created>
  <dcterms:modified xsi:type="dcterms:W3CDTF">2017-01-06T16:58:29Z</dcterms:modified>
</cp:coreProperties>
</file>