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Branka\Downloads\"/>
    </mc:Choice>
  </mc:AlternateContent>
  <xr:revisionPtr revIDLastSave="0" documentId="13_ncr:1_{212EDC3B-C1F9-4262-B2ED-C8DEDA86DDB8}" xr6:coauthVersionLast="36" xr6:coauthVersionMax="36" xr10:uidLastSave="{00000000-0000-0000-0000-000000000000}"/>
  <bookViews>
    <workbookView xWindow="0" yWindow="0" windowWidth="17256" windowHeight="5700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. pr. i ras. izvori fin." sheetId="6" r:id="rId4"/>
    <sheet name="fin plan 23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1" i="3" l="1"/>
  <c r="L180" i="3" s="1"/>
  <c r="L179" i="3" s="1"/>
  <c r="L175" i="3"/>
  <c r="L174" i="3" s="1"/>
  <c r="L169" i="3"/>
  <c r="L165" i="3"/>
  <c r="L164" i="3" s="1"/>
  <c r="L163" i="3" s="1"/>
  <c r="L160" i="3"/>
  <c r="L159" i="3" s="1"/>
  <c r="L158" i="3" s="1"/>
  <c r="L154" i="3"/>
  <c r="L153" i="3" s="1"/>
  <c r="L152" i="3" s="1"/>
  <c r="L149" i="3"/>
  <c r="L148" i="3" s="1"/>
  <c r="L147" i="3" s="1"/>
  <c r="L140" i="3"/>
  <c r="L137" i="3"/>
  <c r="L135" i="3"/>
  <c r="L132" i="3"/>
  <c r="L130" i="3"/>
  <c r="L129" i="3" s="1"/>
  <c r="L127" i="3"/>
  <c r="L126" i="3" s="1"/>
  <c r="L120" i="3"/>
  <c r="L118" i="3"/>
  <c r="L115" i="3"/>
  <c r="L112" i="3"/>
  <c r="L110" i="3"/>
  <c r="L108" i="3"/>
  <c r="L103" i="3"/>
  <c r="L101" i="3"/>
  <c r="L98" i="3"/>
  <c r="L94" i="3"/>
  <c r="L90" i="3"/>
  <c r="L87" i="3"/>
  <c r="L83" i="3"/>
  <c r="L78" i="3"/>
  <c r="L73" i="3"/>
  <c r="L71" i="3"/>
  <c r="L65" i="3" s="1"/>
  <c r="L66" i="3"/>
  <c r="L60" i="3"/>
  <c r="L59" i="3" s="1"/>
  <c r="L55" i="3"/>
  <c r="L54" i="3"/>
  <c r="L52" i="3"/>
  <c r="L45" i="3" s="1"/>
  <c r="L50" i="3"/>
  <c r="L46" i="3"/>
  <c r="K181" i="3"/>
  <c r="K180" i="3" s="1"/>
  <c r="K179" i="3" s="1"/>
  <c r="K175" i="3"/>
  <c r="K174" i="3" s="1"/>
  <c r="K169" i="3"/>
  <c r="K165" i="3"/>
  <c r="K164" i="3" s="1"/>
  <c r="K163" i="3" s="1"/>
  <c r="K160" i="3"/>
  <c r="K159" i="3" s="1"/>
  <c r="K158" i="3" s="1"/>
  <c r="K154" i="3"/>
  <c r="K153" i="3" s="1"/>
  <c r="K152" i="3" s="1"/>
  <c r="K149" i="3"/>
  <c r="K148" i="3" s="1"/>
  <c r="K147" i="3" s="1"/>
  <c r="K140" i="3"/>
  <c r="K137" i="3"/>
  <c r="K135" i="3"/>
  <c r="K129" i="3" s="1"/>
  <c r="K132" i="3"/>
  <c r="K130" i="3"/>
  <c r="K127" i="3"/>
  <c r="K126" i="3" s="1"/>
  <c r="K120" i="3"/>
  <c r="K118" i="3"/>
  <c r="K115" i="3"/>
  <c r="K112" i="3"/>
  <c r="K110" i="3"/>
  <c r="K108" i="3"/>
  <c r="K103" i="3"/>
  <c r="K101" i="3"/>
  <c r="K100" i="3" s="1"/>
  <c r="K98" i="3"/>
  <c r="K94" i="3"/>
  <c r="K90" i="3"/>
  <c r="K87" i="3"/>
  <c r="K83" i="3"/>
  <c r="K78" i="3"/>
  <c r="K73" i="3"/>
  <c r="K71" i="3"/>
  <c r="K66" i="3"/>
  <c r="K65" i="3" s="1"/>
  <c r="K60" i="3"/>
  <c r="K59" i="3"/>
  <c r="K55" i="3"/>
  <c r="K54" i="3" s="1"/>
  <c r="K52" i="3"/>
  <c r="K50" i="3"/>
  <c r="K46" i="3"/>
  <c r="J169" i="3"/>
  <c r="K77" i="3" l="1"/>
  <c r="L100" i="3"/>
  <c r="K45" i="3"/>
  <c r="K44" i="3" s="1"/>
  <c r="L77" i="3"/>
  <c r="L44" i="3"/>
  <c r="L64" i="3"/>
  <c r="K64" i="3"/>
  <c r="K43" i="3" s="1"/>
  <c r="P13" i="1"/>
  <c r="P10" i="1"/>
  <c r="N13" i="1"/>
  <c r="N10" i="1"/>
  <c r="L43" i="3" l="1"/>
  <c r="L36" i="3"/>
  <c r="L35" i="3" s="1"/>
  <c r="L34" i="3" s="1"/>
  <c r="L32" i="3"/>
  <c r="L31" i="3" s="1"/>
  <c r="L29" i="3"/>
  <c r="L28" i="3" s="1"/>
  <c r="L27" i="3" s="1"/>
  <c r="L25" i="3"/>
  <c r="L24" i="3" s="1"/>
  <c r="L23" i="3" s="1"/>
  <c r="L15" i="3"/>
  <c r="L11" i="3" s="1"/>
  <c r="K36" i="3"/>
  <c r="K35" i="3" s="1"/>
  <c r="K34" i="3" s="1"/>
  <c r="K32" i="3"/>
  <c r="K31" i="3" s="1"/>
  <c r="K29" i="3"/>
  <c r="K28" i="3" s="1"/>
  <c r="K25" i="3"/>
  <c r="K24" i="3" s="1"/>
  <c r="K23" i="3" s="1"/>
  <c r="K15" i="3"/>
  <c r="K11" i="3" s="1"/>
  <c r="H336" i="8"/>
  <c r="G336" i="8"/>
  <c r="F336" i="8"/>
  <c r="C216" i="8"/>
  <c r="G204" i="8"/>
  <c r="H25" i="8"/>
  <c r="G25" i="8"/>
  <c r="F25" i="8"/>
  <c r="F18" i="8"/>
  <c r="K27" i="3" l="1"/>
  <c r="L10" i="3"/>
  <c r="K10" i="3"/>
  <c r="G169" i="3"/>
  <c r="G66" i="3"/>
  <c r="G140" i="3"/>
  <c r="G130" i="3"/>
  <c r="G94" i="3"/>
  <c r="G90" i="3"/>
  <c r="G78" i="3"/>
  <c r="C258" i="8" l="1"/>
  <c r="C242" i="8"/>
  <c r="C224" i="8"/>
  <c r="C330" i="8" l="1"/>
  <c r="L166" i="8"/>
  <c r="L165" i="8" s="1"/>
  <c r="L164" i="8" s="1"/>
  <c r="L162" i="8" s="1"/>
  <c r="K166" i="8"/>
  <c r="J166" i="8"/>
  <c r="J165" i="8" s="1"/>
  <c r="J164" i="8" s="1"/>
  <c r="J162" i="8" s="1"/>
  <c r="I166" i="8"/>
  <c r="I165" i="8" s="1"/>
  <c r="I164" i="8" s="1"/>
  <c r="I162" i="8" s="1"/>
  <c r="H166" i="8"/>
  <c r="H165" i="8" s="1"/>
  <c r="H164" i="8" s="1"/>
  <c r="H162" i="8" s="1"/>
  <c r="G166" i="8"/>
  <c r="G165" i="8" s="1"/>
  <c r="G164" i="8" s="1"/>
  <c r="G162" i="8" s="1"/>
  <c r="F166" i="8"/>
  <c r="F165" i="8" s="1"/>
  <c r="F164" i="8" s="1"/>
  <c r="F162" i="8" s="1"/>
  <c r="E166" i="8"/>
  <c r="E165" i="8" s="1"/>
  <c r="E164" i="8" s="1"/>
  <c r="E162" i="8" s="1"/>
  <c r="D166" i="8"/>
  <c r="D165" i="8" s="1"/>
  <c r="D164" i="8" s="1"/>
  <c r="D162" i="8" s="1"/>
  <c r="C166" i="8"/>
  <c r="C165" i="8" s="1"/>
  <c r="C164" i="8" s="1"/>
  <c r="C162" i="8" s="1"/>
  <c r="K165" i="8"/>
  <c r="K164" i="8" s="1"/>
  <c r="K162" i="8" s="1"/>
  <c r="C41" i="8" l="1"/>
  <c r="C50" i="8"/>
  <c r="C18" i="8"/>
  <c r="J180" i="3"/>
  <c r="J179" i="3" s="1"/>
  <c r="J175" i="3"/>
  <c r="J174" i="3" s="1"/>
  <c r="J165" i="3"/>
  <c r="J164" i="3"/>
  <c r="J163" i="3" s="1"/>
  <c r="J160" i="3"/>
  <c r="J159" i="3" s="1"/>
  <c r="J158" i="3" s="1"/>
  <c r="J154" i="3"/>
  <c r="J153" i="3" s="1"/>
  <c r="J152" i="3" s="1"/>
  <c r="J149" i="3"/>
  <c r="J148" i="3" s="1"/>
  <c r="J147" i="3" s="1"/>
  <c r="J140" i="3"/>
  <c r="J137" i="3"/>
  <c r="J135" i="3"/>
  <c r="J132" i="3"/>
  <c r="J130" i="3"/>
  <c r="J127" i="3"/>
  <c r="J126" i="3" s="1"/>
  <c r="J120" i="3"/>
  <c r="J118" i="3"/>
  <c r="J115" i="3"/>
  <c r="J112" i="3"/>
  <c r="J110" i="3"/>
  <c r="J108" i="3"/>
  <c r="J103" i="3"/>
  <c r="J101" i="3"/>
  <c r="J98" i="3"/>
  <c r="J94" i="3"/>
  <c r="J90" i="3"/>
  <c r="J87" i="3"/>
  <c r="J83" i="3"/>
  <c r="J78" i="3"/>
  <c r="J73" i="3"/>
  <c r="J71" i="3"/>
  <c r="J66" i="3"/>
  <c r="J60" i="3"/>
  <c r="J59" i="3" s="1"/>
  <c r="J55" i="3"/>
  <c r="J54" i="3" s="1"/>
  <c r="J52" i="3"/>
  <c r="J50" i="3"/>
  <c r="J46" i="3"/>
  <c r="J45" i="3" s="1"/>
  <c r="J36" i="3"/>
  <c r="J35" i="3" s="1"/>
  <c r="J34" i="3" s="1"/>
  <c r="J32" i="3"/>
  <c r="J31" i="3" s="1"/>
  <c r="J29" i="3"/>
  <c r="J28" i="3" s="1"/>
  <c r="J25" i="3"/>
  <c r="J24" i="3" s="1"/>
  <c r="J23" i="3" s="1"/>
  <c r="J15" i="3"/>
  <c r="J11" i="3" s="1"/>
  <c r="F512" i="8"/>
  <c r="F511" i="8" s="1"/>
  <c r="F510" i="8" s="1"/>
  <c r="F508" i="8" s="1"/>
  <c r="F506" i="8"/>
  <c r="F505" i="8" s="1"/>
  <c r="F504" i="8" s="1"/>
  <c r="F502" i="8"/>
  <c r="F501" i="8" s="1"/>
  <c r="F500" i="8" s="1"/>
  <c r="F498" i="8" s="1"/>
  <c r="F496" i="8"/>
  <c r="F495" i="8" s="1"/>
  <c r="F493" i="8"/>
  <c r="F491" i="8"/>
  <c r="F485" i="8"/>
  <c r="F482" i="8" s="1"/>
  <c r="F481" i="8" s="1"/>
  <c r="F479" i="8" s="1"/>
  <c r="F477" i="8"/>
  <c r="F476" i="8" s="1"/>
  <c r="F475" i="8" s="1"/>
  <c r="F473" i="8" s="1"/>
  <c r="F471" i="8"/>
  <c r="F470" i="8" s="1"/>
  <c r="F469" i="8" s="1"/>
  <c r="F467" i="8" s="1"/>
  <c r="F465" i="8"/>
  <c r="F458" i="8"/>
  <c r="F452" i="8"/>
  <c r="F445" i="8"/>
  <c r="F439" i="8"/>
  <c r="F432" i="8"/>
  <c r="F425" i="8"/>
  <c r="F424" i="8" s="1"/>
  <c r="F422" i="8"/>
  <c r="F421" i="8" s="1"/>
  <c r="F416" i="8"/>
  <c r="F415" i="8" s="1"/>
  <c r="F414" i="8" s="1"/>
  <c r="F412" i="8" s="1"/>
  <c r="F409" i="8"/>
  <c r="F405" i="8"/>
  <c r="F401" i="8"/>
  <c r="F398" i="8"/>
  <c r="F396" i="8"/>
  <c r="F394" i="8"/>
  <c r="F381" i="8"/>
  <c r="F374" i="8"/>
  <c r="F370" i="8" s="1"/>
  <c r="F369" i="8" s="1"/>
  <c r="F367" i="8" s="1"/>
  <c r="F358" i="8"/>
  <c r="F351" i="8"/>
  <c r="F347" i="8" s="1"/>
  <c r="F346" i="8" s="1"/>
  <c r="F344" i="8" s="1"/>
  <c r="F342" i="8"/>
  <c r="F340" i="8"/>
  <c r="F339" i="8" s="1"/>
  <c r="F334" i="8"/>
  <c r="F330" i="8"/>
  <c r="F322" i="8"/>
  <c r="F320" i="8"/>
  <c r="F319" i="8"/>
  <c r="F312" i="8"/>
  <c r="F310" i="8"/>
  <c r="F305" i="8"/>
  <c r="F298" i="8"/>
  <c r="F294" i="8"/>
  <c r="F287" i="8"/>
  <c r="F285" i="8"/>
  <c r="F284" i="8" s="1"/>
  <c r="F277" i="8"/>
  <c r="F275" i="8"/>
  <c r="F270" i="8"/>
  <c r="F263" i="8"/>
  <c r="F259" i="8"/>
  <c r="F252" i="8"/>
  <c r="F250" i="8"/>
  <c r="F249" i="8" s="1"/>
  <c r="F242" i="8"/>
  <c r="F240" i="8"/>
  <c r="F235" i="8"/>
  <c r="F228" i="8"/>
  <c r="F224" i="8"/>
  <c r="F217" i="8"/>
  <c r="F212" i="8"/>
  <c r="F211" i="8" s="1"/>
  <c r="F204" i="8"/>
  <c r="F202" i="8"/>
  <c r="F196" i="8"/>
  <c r="F189" i="8"/>
  <c r="F185" i="8"/>
  <c r="F173" i="8"/>
  <c r="F172" i="8" s="1"/>
  <c r="F171" i="8" s="1"/>
  <c r="F169" i="8" s="1"/>
  <c r="F168" i="8" s="1"/>
  <c r="F160" i="8"/>
  <c r="F159" i="8" s="1"/>
  <c r="F158" i="8" s="1"/>
  <c r="F156" i="8" s="1"/>
  <c r="F153" i="8"/>
  <c r="F152" i="8" s="1"/>
  <c r="F151" i="8" s="1"/>
  <c r="F149" i="8" s="1"/>
  <c r="F146" i="8"/>
  <c r="F145" i="8" s="1"/>
  <c r="F144" i="8" s="1"/>
  <c r="F142" i="8" s="1"/>
  <c r="F141" i="8" s="1"/>
  <c r="F138" i="8"/>
  <c r="F137" i="8" s="1"/>
  <c r="F135" i="8"/>
  <c r="F133" i="8"/>
  <c r="F131" i="8"/>
  <c r="F124" i="8"/>
  <c r="F123" i="8" s="1"/>
  <c r="F121" i="8"/>
  <c r="F119" i="8"/>
  <c r="F117" i="8"/>
  <c r="F111" i="8"/>
  <c r="F110" i="8" s="1"/>
  <c r="F109" i="8" s="1"/>
  <c r="F107" i="8" s="1"/>
  <c r="F105" i="8"/>
  <c r="F104" i="8" s="1"/>
  <c r="F102" i="8"/>
  <c r="F100" i="8"/>
  <c r="F93" i="8"/>
  <c r="F92" i="8" s="1"/>
  <c r="F91" i="8" s="1"/>
  <c r="F89" i="8" s="1"/>
  <c r="F87" i="8"/>
  <c r="F85" i="8"/>
  <c r="F84" i="8" s="1"/>
  <c r="F83" i="8"/>
  <c r="F81" i="8" s="1"/>
  <c r="F68" i="8"/>
  <c r="F67" i="8" s="1"/>
  <c r="F65" i="8" s="1"/>
  <c r="F61" i="8"/>
  <c r="F60" i="8" s="1"/>
  <c r="F58" i="8" s="1"/>
  <c r="F57" i="8" s="1"/>
  <c r="F55" i="8"/>
  <c r="F52" i="8"/>
  <c r="F50" i="8"/>
  <c r="F49" i="8" s="1"/>
  <c r="F44" i="8"/>
  <c r="F43" i="8" s="1"/>
  <c r="F41" i="8"/>
  <c r="F40" i="8" s="1"/>
  <c r="F34" i="8"/>
  <c r="F14" i="8"/>
  <c r="D14" i="8"/>
  <c r="D18" i="8"/>
  <c r="D25" i="8"/>
  <c r="D34" i="8"/>
  <c r="D41" i="8"/>
  <c r="D40" i="8" s="1"/>
  <c r="D44" i="8"/>
  <c r="D43" i="8" s="1"/>
  <c r="D50" i="8"/>
  <c r="D52" i="8"/>
  <c r="D49" i="8" s="1"/>
  <c r="D48" i="8" s="1"/>
  <c r="D46" i="8" s="1"/>
  <c r="D55" i="8"/>
  <c r="D62" i="8"/>
  <c r="D61" i="8" s="1"/>
  <c r="D60" i="8" s="1"/>
  <c r="D58" i="8" s="1"/>
  <c r="D57" i="8" s="1"/>
  <c r="D69" i="8"/>
  <c r="D73" i="8"/>
  <c r="D77" i="8"/>
  <c r="D83" i="8"/>
  <c r="D81" i="8" s="1"/>
  <c r="D85" i="8"/>
  <c r="D84" i="8" s="1"/>
  <c r="D87" i="8"/>
  <c r="D93" i="8"/>
  <c r="D92" i="8" s="1"/>
  <c r="D91" i="8" s="1"/>
  <c r="D89" i="8" s="1"/>
  <c r="D100" i="8"/>
  <c r="D102" i="8"/>
  <c r="D105" i="8"/>
  <c r="D104" i="8" s="1"/>
  <c r="D111" i="8"/>
  <c r="D110" i="8" s="1"/>
  <c r="D109" i="8" s="1"/>
  <c r="D107" i="8" s="1"/>
  <c r="D117" i="8"/>
  <c r="D119" i="8"/>
  <c r="D121" i="8"/>
  <c r="D124" i="8"/>
  <c r="D123" i="8" s="1"/>
  <c r="D131" i="8"/>
  <c r="D133" i="8"/>
  <c r="D135" i="8"/>
  <c r="D138" i="8"/>
  <c r="D137" i="8" s="1"/>
  <c r="D146" i="8"/>
  <c r="D145" i="8" s="1"/>
  <c r="D144" i="8" s="1"/>
  <c r="D142" i="8" s="1"/>
  <c r="D141" i="8" s="1"/>
  <c r="D153" i="8"/>
  <c r="D152" i="8" s="1"/>
  <c r="D151" i="8" s="1"/>
  <c r="D149" i="8" s="1"/>
  <c r="D160" i="8"/>
  <c r="D159" i="8" s="1"/>
  <c r="D158" i="8" s="1"/>
  <c r="D156" i="8" s="1"/>
  <c r="D173" i="8"/>
  <c r="D172" i="8" s="1"/>
  <c r="D171" i="8" s="1"/>
  <c r="D169" i="8" s="1"/>
  <c r="D168" i="8" s="1"/>
  <c r="D185" i="8"/>
  <c r="D189" i="8"/>
  <c r="D196" i="8"/>
  <c r="D202" i="8"/>
  <c r="D204" i="8"/>
  <c r="D224" i="8"/>
  <c r="D228" i="8"/>
  <c r="D235" i="8"/>
  <c r="D240" i="8"/>
  <c r="D242" i="8"/>
  <c r="D259" i="8"/>
  <c r="D263" i="8"/>
  <c r="D270" i="8"/>
  <c r="D275" i="8"/>
  <c r="D277" i="8"/>
  <c r="D294" i="8"/>
  <c r="D298" i="8"/>
  <c r="D305" i="8"/>
  <c r="D310" i="8"/>
  <c r="D312" i="8"/>
  <c r="D330" i="8"/>
  <c r="D334" i="8"/>
  <c r="D336" i="8"/>
  <c r="D340" i="8"/>
  <c r="D342" i="8"/>
  <c r="D351" i="8"/>
  <c r="D347" i="8" s="1"/>
  <c r="D346" i="8" s="1"/>
  <c r="D344" i="8" s="1"/>
  <c r="D358" i="8"/>
  <c r="D374" i="8"/>
  <c r="D370" i="8" s="1"/>
  <c r="D369" i="8" s="1"/>
  <c r="D367" i="8" s="1"/>
  <c r="D381" i="8"/>
  <c r="D394" i="8"/>
  <c r="D396" i="8"/>
  <c r="D401" i="8"/>
  <c r="D405" i="8"/>
  <c r="D409" i="8"/>
  <c r="D416" i="8"/>
  <c r="D415" i="8" s="1"/>
  <c r="D414" i="8" s="1"/>
  <c r="D412" i="8" s="1"/>
  <c r="D422" i="8"/>
  <c r="D421" i="8" s="1"/>
  <c r="D425" i="8"/>
  <c r="D424" i="8" s="1"/>
  <c r="D432" i="8"/>
  <c r="D439" i="8"/>
  <c r="D445" i="8"/>
  <c r="D452" i="8"/>
  <c r="D458" i="8"/>
  <c r="D465" i="8"/>
  <c r="D471" i="8"/>
  <c r="D470" i="8" s="1"/>
  <c r="D469" i="8" s="1"/>
  <c r="D467" i="8" s="1"/>
  <c r="D477" i="8"/>
  <c r="D476" i="8" s="1"/>
  <c r="D475" i="8" s="1"/>
  <c r="D473" i="8" s="1"/>
  <c r="D482" i="8"/>
  <c r="D481" i="8" s="1"/>
  <c r="D479" i="8" s="1"/>
  <c r="D485" i="8"/>
  <c r="D491" i="8"/>
  <c r="D493" i="8"/>
  <c r="D496" i="8"/>
  <c r="D495" i="8" s="1"/>
  <c r="D502" i="8"/>
  <c r="D501" i="8" s="1"/>
  <c r="D500" i="8" s="1"/>
  <c r="D506" i="8"/>
  <c r="D505" i="8" s="1"/>
  <c r="D504" i="8" s="1"/>
  <c r="D512" i="8"/>
  <c r="D511" i="8" s="1"/>
  <c r="D510" i="8" s="1"/>
  <c r="D508" i="8" s="1"/>
  <c r="F400" i="8" l="1"/>
  <c r="J129" i="3"/>
  <c r="F490" i="8"/>
  <c r="D400" i="8"/>
  <c r="D392" i="8" s="1"/>
  <c r="D390" i="8" s="1"/>
  <c r="D99" i="8"/>
  <c r="F431" i="8"/>
  <c r="F430" i="8" s="1"/>
  <c r="F428" i="8" s="1"/>
  <c r="J100" i="3"/>
  <c r="J77" i="3"/>
  <c r="J65" i="3"/>
  <c r="J27" i="3"/>
  <c r="J10" i="3" s="1"/>
  <c r="F257" i="8"/>
  <c r="D457" i="8"/>
  <c r="D456" i="8" s="1"/>
  <c r="D454" i="8" s="1"/>
  <c r="D431" i="8"/>
  <c r="D430" i="8" s="1"/>
  <c r="D428" i="8" s="1"/>
  <c r="D393" i="8"/>
  <c r="D68" i="8"/>
  <c r="D67" i="8" s="1"/>
  <c r="D65" i="8" s="1"/>
  <c r="F293" i="8"/>
  <c r="F329" i="8"/>
  <c r="F326" i="8" s="1"/>
  <c r="F393" i="8"/>
  <c r="F392" i="8" s="1"/>
  <c r="F390" i="8" s="1"/>
  <c r="F444" i="8"/>
  <c r="F443" i="8" s="1"/>
  <c r="F441" i="8" s="1"/>
  <c r="D329" i="8"/>
  <c r="D184" i="8"/>
  <c r="D180" i="8" s="1"/>
  <c r="D178" i="8" s="1"/>
  <c r="F420" i="8"/>
  <c r="F418" i="8" s="1"/>
  <c r="D490" i="8"/>
  <c r="D489" i="8" s="1"/>
  <c r="D487" i="8" s="1"/>
  <c r="D444" i="8"/>
  <c r="D443" i="8" s="1"/>
  <c r="D441" i="8" s="1"/>
  <c r="F99" i="8"/>
  <c r="F98" i="8" s="1"/>
  <c r="F96" i="8" s="1"/>
  <c r="F457" i="8"/>
  <c r="F456" i="8" s="1"/>
  <c r="F454" i="8" s="1"/>
  <c r="F223" i="8"/>
  <c r="F222" i="8" s="1"/>
  <c r="F130" i="8"/>
  <c r="F129" i="8" s="1"/>
  <c r="F127" i="8" s="1"/>
  <c r="F116" i="8"/>
  <c r="F115" i="8" s="1"/>
  <c r="F113" i="8" s="1"/>
  <c r="F48" i="8"/>
  <c r="F46" i="8" s="1"/>
  <c r="F13" i="8"/>
  <c r="F12" i="8" s="1"/>
  <c r="F10" i="8" s="1"/>
  <c r="J44" i="3"/>
  <c r="F292" i="8"/>
  <c r="F291" i="8"/>
  <c r="F489" i="8"/>
  <c r="F487" i="8" s="1"/>
  <c r="F148" i="8"/>
  <c r="D498" i="8"/>
  <c r="D339" i="8"/>
  <c r="D293" i="8"/>
  <c r="D292" i="8" s="1"/>
  <c r="D420" i="8"/>
  <c r="D418" i="8" s="1"/>
  <c r="D258" i="8"/>
  <c r="D257" i="8" s="1"/>
  <c r="D130" i="8"/>
  <c r="D129" i="8" s="1"/>
  <c r="D127" i="8" s="1"/>
  <c r="D116" i="8"/>
  <c r="D115" i="8" s="1"/>
  <c r="D113" i="8" s="1"/>
  <c r="D223" i="8"/>
  <c r="D222" i="8" s="1"/>
  <c r="D13" i="8"/>
  <c r="D12" i="8" s="1"/>
  <c r="D10" i="8" s="1"/>
  <c r="D9" i="8" s="1"/>
  <c r="D148" i="8"/>
  <c r="D98" i="8"/>
  <c r="D96" i="8" s="1"/>
  <c r="E14" i="8"/>
  <c r="G14" i="8"/>
  <c r="H14" i="8"/>
  <c r="I14" i="8"/>
  <c r="J14" i="8"/>
  <c r="K14" i="8"/>
  <c r="L14" i="8"/>
  <c r="C16" i="8"/>
  <c r="C17" i="8"/>
  <c r="E18" i="8"/>
  <c r="G18" i="8"/>
  <c r="H18" i="8"/>
  <c r="I18" i="8"/>
  <c r="J18" i="8"/>
  <c r="K18" i="8"/>
  <c r="L18" i="8"/>
  <c r="I25" i="8"/>
  <c r="J25" i="8"/>
  <c r="K25" i="8"/>
  <c r="L25" i="8"/>
  <c r="C29" i="8"/>
  <c r="C25" i="8" s="1"/>
  <c r="E34" i="8"/>
  <c r="G34" i="8"/>
  <c r="H34" i="8"/>
  <c r="I34" i="8"/>
  <c r="J34" i="8"/>
  <c r="K34" i="8"/>
  <c r="L34" i="8"/>
  <c r="C36" i="8"/>
  <c r="C34" i="8" s="1"/>
  <c r="E41" i="8"/>
  <c r="E40" i="8" s="1"/>
  <c r="G41" i="8"/>
  <c r="G40" i="8" s="1"/>
  <c r="H41" i="8"/>
  <c r="H40" i="8" s="1"/>
  <c r="I41" i="8"/>
  <c r="I40" i="8" s="1"/>
  <c r="J41" i="8"/>
  <c r="J40" i="8" s="1"/>
  <c r="K41" i="8"/>
  <c r="K40" i="8" s="1"/>
  <c r="L41" i="8"/>
  <c r="L40" i="8" s="1"/>
  <c r="E44" i="8"/>
  <c r="E43" i="8" s="1"/>
  <c r="G44" i="8"/>
  <c r="G43" i="8" s="1"/>
  <c r="H44" i="8"/>
  <c r="H43" i="8" s="1"/>
  <c r="I44" i="8"/>
  <c r="I43" i="8" s="1"/>
  <c r="J44" i="8"/>
  <c r="J43" i="8" s="1"/>
  <c r="K44" i="8"/>
  <c r="K43" i="8" s="1"/>
  <c r="L44" i="8"/>
  <c r="L43" i="8" s="1"/>
  <c r="C45" i="8"/>
  <c r="E50" i="8"/>
  <c r="E49" i="8" s="1"/>
  <c r="G49" i="8"/>
  <c r="H49" i="8"/>
  <c r="I50" i="8"/>
  <c r="I49" i="8" s="1"/>
  <c r="J50" i="8"/>
  <c r="J49" i="8" s="1"/>
  <c r="K50" i="8"/>
  <c r="K49" i="8" s="1"/>
  <c r="L50" i="8"/>
  <c r="L49" i="8" s="1"/>
  <c r="E52" i="8"/>
  <c r="G52" i="8"/>
  <c r="H52" i="8"/>
  <c r="I52" i="8"/>
  <c r="J52" i="8"/>
  <c r="K52" i="8"/>
  <c r="L52" i="8"/>
  <c r="C54" i="8"/>
  <c r="C52" i="8" s="1"/>
  <c r="C49" i="8" s="1"/>
  <c r="C48" i="8" s="1"/>
  <c r="C46" i="8" s="1"/>
  <c r="C55" i="8"/>
  <c r="E55" i="8"/>
  <c r="G55" i="8"/>
  <c r="H55" i="8"/>
  <c r="I55" i="8"/>
  <c r="J55" i="8"/>
  <c r="K55" i="8"/>
  <c r="L55" i="8"/>
  <c r="E61" i="8"/>
  <c r="E60" i="8" s="1"/>
  <c r="E58" i="8" s="1"/>
  <c r="E57" i="8" s="1"/>
  <c r="G61" i="8"/>
  <c r="G60" i="8" s="1"/>
  <c r="G58" i="8" s="1"/>
  <c r="G57" i="8" s="1"/>
  <c r="H61" i="8"/>
  <c r="H60" i="8" s="1"/>
  <c r="H58" i="8" s="1"/>
  <c r="H57" i="8" s="1"/>
  <c r="I61" i="8"/>
  <c r="I60" i="8" s="1"/>
  <c r="I58" i="8" s="1"/>
  <c r="I57" i="8" s="1"/>
  <c r="J61" i="8"/>
  <c r="J60" i="8" s="1"/>
  <c r="J58" i="8" s="1"/>
  <c r="J57" i="8" s="1"/>
  <c r="K61" i="8"/>
  <c r="K60" i="8" s="1"/>
  <c r="K58" i="8" s="1"/>
  <c r="K57" i="8" s="1"/>
  <c r="L61" i="8"/>
  <c r="L60" i="8" s="1"/>
  <c r="L58" i="8" s="1"/>
  <c r="L57" i="8" s="1"/>
  <c r="C63" i="8"/>
  <c r="C62" i="8" s="1"/>
  <c r="C61" i="8" s="1"/>
  <c r="C60" i="8" s="1"/>
  <c r="C58" i="8" s="1"/>
  <c r="C57" i="8" s="1"/>
  <c r="E68" i="8"/>
  <c r="E67" i="8" s="1"/>
  <c r="E65" i="8" s="1"/>
  <c r="G68" i="8"/>
  <c r="G67" i="8" s="1"/>
  <c r="G65" i="8" s="1"/>
  <c r="H68" i="8"/>
  <c r="H67" i="8" s="1"/>
  <c r="H65" i="8" s="1"/>
  <c r="C70" i="8"/>
  <c r="C71" i="8"/>
  <c r="C72" i="8"/>
  <c r="C73" i="8"/>
  <c r="C74" i="8"/>
  <c r="C75" i="8"/>
  <c r="C76" i="8"/>
  <c r="C77" i="8"/>
  <c r="C78" i="8"/>
  <c r="I79" i="8"/>
  <c r="I68" i="8" s="1"/>
  <c r="I67" i="8" s="1"/>
  <c r="I65" i="8" s="1"/>
  <c r="J79" i="8"/>
  <c r="J68" i="8" s="1"/>
  <c r="J67" i="8" s="1"/>
  <c r="J65" i="8" s="1"/>
  <c r="K79" i="8"/>
  <c r="K68" i="8" s="1"/>
  <c r="K67" i="8" s="1"/>
  <c r="K65" i="8" s="1"/>
  <c r="L79" i="8"/>
  <c r="L68" i="8" s="1"/>
  <c r="L67" i="8" s="1"/>
  <c r="L65" i="8" s="1"/>
  <c r="C83" i="8"/>
  <c r="C81" i="8" s="1"/>
  <c r="C79" i="8" s="1"/>
  <c r="E83" i="8"/>
  <c r="E81" i="8" s="1"/>
  <c r="G83" i="8"/>
  <c r="G81" i="8" s="1"/>
  <c r="H83" i="8"/>
  <c r="H81" i="8" s="1"/>
  <c r="E85" i="8"/>
  <c r="E84" i="8" s="1"/>
  <c r="G85" i="8"/>
  <c r="G84" i="8" s="1"/>
  <c r="H85" i="8"/>
  <c r="H84" i="8" s="1"/>
  <c r="I85" i="8"/>
  <c r="I84" i="8" s="1"/>
  <c r="I83" i="8" s="1"/>
  <c r="I81" i="8" s="1"/>
  <c r="J85" i="8"/>
  <c r="J84" i="8" s="1"/>
  <c r="J83" i="8" s="1"/>
  <c r="J81" i="8" s="1"/>
  <c r="K85" i="8"/>
  <c r="K84" i="8" s="1"/>
  <c r="K83" i="8" s="1"/>
  <c r="K81" i="8" s="1"/>
  <c r="L85" i="8"/>
  <c r="L84" i="8" s="1"/>
  <c r="L83" i="8" s="1"/>
  <c r="L81" i="8" s="1"/>
  <c r="C86" i="8"/>
  <c r="C85" i="8" s="1"/>
  <c r="C84" i="8" s="1"/>
  <c r="E87" i="8"/>
  <c r="G87" i="8"/>
  <c r="H87" i="8"/>
  <c r="C93" i="8"/>
  <c r="C92" i="8" s="1"/>
  <c r="C91" i="8" s="1"/>
  <c r="C89" i="8" s="1"/>
  <c r="E93" i="8"/>
  <c r="E92" i="8" s="1"/>
  <c r="E91" i="8" s="1"/>
  <c r="E89" i="8" s="1"/>
  <c r="G93" i="8"/>
  <c r="G92" i="8" s="1"/>
  <c r="G91" i="8" s="1"/>
  <c r="G89" i="8" s="1"/>
  <c r="H93" i="8"/>
  <c r="H92" i="8" s="1"/>
  <c r="H91" i="8" s="1"/>
  <c r="H89" i="8" s="1"/>
  <c r="I93" i="8"/>
  <c r="I92" i="8" s="1"/>
  <c r="I91" i="8" s="1"/>
  <c r="I89" i="8" s="1"/>
  <c r="J93" i="8"/>
  <c r="J92" i="8" s="1"/>
  <c r="J91" i="8" s="1"/>
  <c r="J89" i="8" s="1"/>
  <c r="K93" i="8"/>
  <c r="K92" i="8" s="1"/>
  <c r="K91" i="8" s="1"/>
  <c r="K89" i="8" s="1"/>
  <c r="L93" i="8"/>
  <c r="L92" i="8" s="1"/>
  <c r="L91" i="8" s="1"/>
  <c r="L89" i="8" s="1"/>
  <c r="C100" i="8"/>
  <c r="E100" i="8"/>
  <c r="G100" i="8"/>
  <c r="H100" i="8"/>
  <c r="I100" i="8"/>
  <c r="J100" i="8"/>
  <c r="K100" i="8"/>
  <c r="L100" i="8"/>
  <c r="C102" i="8"/>
  <c r="E102" i="8"/>
  <c r="G102" i="8"/>
  <c r="H102" i="8"/>
  <c r="I102" i="8"/>
  <c r="J102" i="8"/>
  <c r="K102" i="8"/>
  <c r="L102" i="8"/>
  <c r="C104" i="8"/>
  <c r="E105" i="8"/>
  <c r="E104" i="8" s="1"/>
  <c r="G105" i="8"/>
  <c r="G104" i="8" s="1"/>
  <c r="H105" i="8"/>
  <c r="H104" i="8" s="1"/>
  <c r="I105" i="8"/>
  <c r="I104" i="8" s="1"/>
  <c r="J105" i="8"/>
  <c r="J104" i="8" s="1"/>
  <c r="K105" i="8"/>
  <c r="K104" i="8" s="1"/>
  <c r="L105" i="8"/>
  <c r="L104" i="8" s="1"/>
  <c r="C110" i="8"/>
  <c r="C109" i="8" s="1"/>
  <c r="C107" i="8" s="1"/>
  <c r="E111" i="8"/>
  <c r="E110" i="8" s="1"/>
  <c r="E109" i="8" s="1"/>
  <c r="E107" i="8" s="1"/>
  <c r="G111" i="8"/>
  <c r="G110" i="8" s="1"/>
  <c r="G109" i="8" s="1"/>
  <c r="G107" i="8" s="1"/>
  <c r="H111" i="8"/>
  <c r="H110" i="8" s="1"/>
  <c r="H109" i="8" s="1"/>
  <c r="H107" i="8" s="1"/>
  <c r="I111" i="8"/>
  <c r="I110" i="8" s="1"/>
  <c r="I109" i="8" s="1"/>
  <c r="I107" i="8" s="1"/>
  <c r="J111" i="8"/>
  <c r="J110" i="8" s="1"/>
  <c r="J109" i="8" s="1"/>
  <c r="J107" i="8" s="1"/>
  <c r="K111" i="8"/>
  <c r="K110" i="8" s="1"/>
  <c r="K109" i="8" s="1"/>
  <c r="K107" i="8" s="1"/>
  <c r="L111" i="8"/>
  <c r="L110" i="8" s="1"/>
  <c r="L109" i="8" s="1"/>
  <c r="L107" i="8" s="1"/>
  <c r="C116" i="8"/>
  <c r="E117" i="8"/>
  <c r="G117" i="8"/>
  <c r="H117" i="8"/>
  <c r="I117" i="8"/>
  <c r="J117" i="8"/>
  <c r="K117" i="8"/>
  <c r="L117" i="8"/>
  <c r="E119" i="8"/>
  <c r="G119" i="8"/>
  <c r="H119" i="8"/>
  <c r="I119" i="8"/>
  <c r="J119" i="8"/>
  <c r="K119" i="8"/>
  <c r="L119" i="8"/>
  <c r="E121" i="8"/>
  <c r="G121" i="8"/>
  <c r="H121" i="8"/>
  <c r="I121" i="8"/>
  <c r="J121" i="8"/>
  <c r="K121" i="8"/>
  <c r="L121" i="8"/>
  <c r="C123" i="8"/>
  <c r="E124" i="8"/>
  <c r="E123" i="8" s="1"/>
  <c r="G124" i="8"/>
  <c r="G123" i="8" s="1"/>
  <c r="H124" i="8"/>
  <c r="H123" i="8" s="1"/>
  <c r="I124" i="8"/>
  <c r="I123" i="8" s="1"/>
  <c r="J124" i="8"/>
  <c r="J123" i="8" s="1"/>
  <c r="K124" i="8"/>
  <c r="K123" i="8" s="1"/>
  <c r="L124" i="8"/>
  <c r="L123" i="8" s="1"/>
  <c r="C130" i="8"/>
  <c r="C129" i="8" s="1"/>
  <c r="C127" i="8" s="1"/>
  <c r="E131" i="8"/>
  <c r="G131" i="8"/>
  <c r="H131" i="8"/>
  <c r="I131" i="8"/>
  <c r="J131" i="8"/>
  <c r="K131" i="8"/>
  <c r="L131" i="8"/>
  <c r="E133" i="8"/>
  <c r="G133" i="8"/>
  <c r="H133" i="8"/>
  <c r="I133" i="8"/>
  <c r="J133" i="8"/>
  <c r="K133" i="8"/>
  <c r="L133" i="8"/>
  <c r="E135" i="8"/>
  <c r="G135" i="8"/>
  <c r="H135" i="8"/>
  <c r="I135" i="8"/>
  <c r="J135" i="8"/>
  <c r="K135" i="8"/>
  <c r="L135" i="8"/>
  <c r="E138" i="8"/>
  <c r="E137" i="8" s="1"/>
  <c r="G138" i="8"/>
  <c r="G137" i="8" s="1"/>
  <c r="H138" i="8"/>
  <c r="H137" i="8" s="1"/>
  <c r="I138" i="8"/>
  <c r="I137" i="8" s="1"/>
  <c r="J138" i="8"/>
  <c r="J137" i="8" s="1"/>
  <c r="K138" i="8"/>
  <c r="K137" i="8" s="1"/>
  <c r="L138" i="8"/>
  <c r="L137" i="8" s="1"/>
  <c r="C139" i="8"/>
  <c r="C145" i="8"/>
  <c r="C144" i="8" s="1"/>
  <c r="C142" i="8" s="1"/>
  <c r="C141" i="8" s="1"/>
  <c r="E146" i="8"/>
  <c r="E145" i="8" s="1"/>
  <c r="E144" i="8" s="1"/>
  <c r="E142" i="8" s="1"/>
  <c r="E141" i="8" s="1"/>
  <c r="G146" i="8"/>
  <c r="G145" i="8" s="1"/>
  <c r="G144" i="8" s="1"/>
  <c r="G142" i="8" s="1"/>
  <c r="G141" i="8" s="1"/>
  <c r="H146" i="8"/>
  <c r="H145" i="8" s="1"/>
  <c r="H144" i="8" s="1"/>
  <c r="H142" i="8" s="1"/>
  <c r="H141" i="8" s="1"/>
  <c r="I146" i="8"/>
  <c r="I145" i="8" s="1"/>
  <c r="I144" i="8" s="1"/>
  <c r="I142" i="8" s="1"/>
  <c r="I141" i="8" s="1"/>
  <c r="J146" i="8"/>
  <c r="J145" i="8" s="1"/>
  <c r="J144" i="8" s="1"/>
  <c r="J142" i="8" s="1"/>
  <c r="J141" i="8" s="1"/>
  <c r="K146" i="8"/>
  <c r="K145" i="8" s="1"/>
  <c r="K144" i="8" s="1"/>
  <c r="K142" i="8" s="1"/>
  <c r="K141" i="8" s="1"/>
  <c r="L146" i="8"/>
  <c r="L145" i="8" s="1"/>
  <c r="L144" i="8" s="1"/>
  <c r="L142" i="8" s="1"/>
  <c r="L141" i="8" s="1"/>
  <c r="C152" i="8"/>
  <c r="C151" i="8" s="1"/>
  <c r="C149" i="8" s="1"/>
  <c r="E153" i="8"/>
  <c r="E152" i="8" s="1"/>
  <c r="E151" i="8" s="1"/>
  <c r="E149" i="8" s="1"/>
  <c r="G153" i="8"/>
  <c r="G152" i="8" s="1"/>
  <c r="G151" i="8" s="1"/>
  <c r="G149" i="8" s="1"/>
  <c r="H153" i="8"/>
  <c r="H152" i="8" s="1"/>
  <c r="H151" i="8" s="1"/>
  <c r="H149" i="8" s="1"/>
  <c r="I153" i="8"/>
  <c r="I152" i="8" s="1"/>
  <c r="I151" i="8" s="1"/>
  <c r="I149" i="8" s="1"/>
  <c r="J153" i="8"/>
  <c r="J152" i="8" s="1"/>
  <c r="J151" i="8" s="1"/>
  <c r="J149" i="8" s="1"/>
  <c r="K153" i="8"/>
  <c r="K152" i="8" s="1"/>
  <c r="K151" i="8" s="1"/>
  <c r="K149" i="8" s="1"/>
  <c r="L153" i="8"/>
  <c r="L152" i="8" s="1"/>
  <c r="L151" i="8" s="1"/>
  <c r="L149" i="8" s="1"/>
  <c r="C160" i="8"/>
  <c r="C159" i="8" s="1"/>
  <c r="C158" i="8" s="1"/>
  <c r="C156" i="8" s="1"/>
  <c r="E160" i="8"/>
  <c r="E159" i="8" s="1"/>
  <c r="E158" i="8" s="1"/>
  <c r="E156" i="8" s="1"/>
  <c r="G160" i="8"/>
  <c r="G159" i="8" s="1"/>
  <c r="G158" i="8" s="1"/>
  <c r="G156" i="8" s="1"/>
  <c r="H160" i="8"/>
  <c r="H159" i="8" s="1"/>
  <c r="H158" i="8" s="1"/>
  <c r="H156" i="8" s="1"/>
  <c r="I160" i="8"/>
  <c r="I159" i="8" s="1"/>
  <c r="I158" i="8" s="1"/>
  <c r="I156" i="8" s="1"/>
  <c r="J160" i="8"/>
  <c r="J159" i="8" s="1"/>
  <c r="J158" i="8" s="1"/>
  <c r="J156" i="8" s="1"/>
  <c r="K160" i="8"/>
  <c r="K159" i="8" s="1"/>
  <c r="K158" i="8" s="1"/>
  <c r="K156" i="8" s="1"/>
  <c r="L160" i="8"/>
  <c r="L159" i="8" s="1"/>
  <c r="L158" i="8" s="1"/>
  <c r="L156" i="8" s="1"/>
  <c r="C172" i="8"/>
  <c r="C171" i="8" s="1"/>
  <c r="C169" i="8" s="1"/>
  <c r="C168" i="8" s="1"/>
  <c r="E173" i="8"/>
  <c r="E172" i="8" s="1"/>
  <c r="E171" i="8" s="1"/>
  <c r="E169" i="8" s="1"/>
  <c r="E168" i="8" s="1"/>
  <c r="G173" i="8"/>
  <c r="G172" i="8" s="1"/>
  <c r="G171" i="8" s="1"/>
  <c r="G169" i="8" s="1"/>
  <c r="G168" i="8" s="1"/>
  <c r="H173" i="8"/>
  <c r="H172" i="8" s="1"/>
  <c r="H171" i="8" s="1"/>
  <c r="H169" i="8" s="1"/>
  <c r="H168" i="8" s="1"/>
  <c r="I173" i="8"/>
  <c r="I172" i="8" s="1"/>
  <c r="I171" i="8" s="1"/>
  <c r="I169" i="8" s="1"/>
  <c r="I168" i="8" s="1"/>
  <c r="J173" i="8"/>
  <c r="J172" i="8" s="1"/>
  <c r="J171" i="8" s="1"/>
  <c r="J169" i="8" s="1"/>
  <c r="J168" i="8" s="1"/>
  <c r="K173" i="8"/>
  <c r="K172" i="8" s="1"/>
  <c r="K171" i="8" s="1"/>
  <c r="K169" i="8" s="1"/>
  <c r="K168" i="8" s="1"/>
  <c r="L173" i="8"/>
  <c r="L172" i="8" s="1"/>
  <c r="L171" i="8" s="1"/>
  <c r="L169" i="8" s="1"/>
  <c r="L168" i="8" s="1"/>
  <c r="E185" i="8"/>
  <c r="G185" i="8"/>
  <c r="H185" i="8"/>
  <c r="I185" i="8"/>
  <c r="J185" i="8"/>
  <c r="K185" i="8"/>
  <c r="L185" i="8"/>
  <c r="C188" i="8"/>
  <c r="E189" i="8"/>
  <c r="G189" i="8"/>
  <c r="H189" i="8"/>
  <c r="I189" i="8"/>
  <c r="J189" i="8"/>
  <c r="K189" i="8"/>
  <c r="L189" i="8"/>
  <c r="C191" i="8"/>
  <c r="C195" i="8"/>
  <c r="E196" i="8"/>
  <c r="G196" i="8"/>
  <c r="H196" i="8"/>
  <c r="I196" i="8"/>
  <c r="J196" i="8"/>
  <c r="K196" i="8"/>
  <c r="L196" i="8"/>
  <c r="C197" i="8"/>
  <c r="C199" i="8"/>
  <c r="E202" i="8"/>
  <c r="G202" i="8"/>
  <c r="H202" i="8"/>
  <c r="I202" i="8"/>
  <c r="J202" i="8"/>
  <c r="K202" i="8"/>
  <c r="L202" i="8"/>
  <c r="E204" i="8"/>
  <c r="H204" i="8"/>
  <c r="I204" i="8"/>
  <c r="J204" i="8"/>
  <c r="K204" i="8"/>
  <c r="L204" i="8"/>
  <c r="C205" i="8"/>
  <c r="C207" i="8"/>
  <c r="C208" i="8"/>
  <c r="C204" i="8" s="1"/>
  <c r="E212" i="8"/>
  <c r="G212" i="8"/>
  <c r="G211" i="8" s="1"/>
  <c r="H212" i="8"/>
  <c r="H211" i="8" s="1"/>
  <c r="C213" i="8"/>
  <c r="E217" i="8"/>
  <c r="G217" i="8"/>
  <c r="H217" i="8"/>
  <c r="C220" i="8"/>
  <c r="C223" i="8"/>
  <c r="C222" i="8" s="1"/>
  <c r="C221" i="8" s="1"/>
  <c r="E224" i="8"/>
  <c r="G224" i="8"/>
  <c r="H224" i="8"/>
  <c r="I224" i="8"/>
  <c r="J224" i="8"/>
  <c r="K224" i="8"/>
  <c r="L224" i="8"/>
  <c r="C227" i="8"/>
  <c r="E228" i="8"/>
  <c r="G228" i="8"/>
  <c r="H228" i="8"/>
  <c r="I228" i="8"/>
  <c r="J228" i="8"/>
  <c r="K228" i="8"/>
  <c r="L228" i="8"/>
  <c r="C230" i="8"/>
  <c r="C234" i="8"/>
  <c r="E235" i="8"/>
  <c r="G235" i="8"/>
  <c r="H235" i="8"/>
  <c r="I235" i="8"/>
  <c r="J235" i="8"/>
  <c r="K235" i="8"/>
  <c r="L235" i="8"/>
  <c r="C236" i="8"/>
  <c r="C238" i="8"/>
  <c r="E240" i="8"/>
  <c r="G240" i="8"/>
  <c r="H240" i="8"/>
  <c r="I240" i="8"/>
  <c r="J240" i="8"/>
  <c r="K240" i="8"/>
  <c r="L240" i="8"/>
  <c r="E242" i="8"/>
  <c r="G242" i="8"/>
  <c r="H242" i="8"/>
  <c r="I242" i="8"/>
  <c r="J242" i="8"/>
  <c r="K242" i="8"/>
  <c r="L242" i="8"/>
  <c r="C243" i="8"/>
  <c r="C245" i="8"/>
  <c r="C246" i="8"/>
  <c r="C247" i="8"/>
  <c r="E250" i="8"/>
  <c r="G250" i="8"/>
  <c r="G249" i="8" s="1"/>
  <c r="H250" i="8"/>
  <c r="H249" i="8" s="1"/>
  <c r="C251" i="8"/>
  <c r="E252" i="8"/>
  <c r="G252" i="8"/>
  <c r="H252" i="8"/>
  <c r="C253" i="8"/>
  <c r="C255" i="8"/>
  <c r="C257" i="8"/>
  <c r="E259" i="8"/>
  <c r="G259" i="8"/>
  <c r="H259" i="8"/>
  <c r="I259" i="8"/>
  <c r="J259" i="8"/>
  <c r="K259" i="8"/>
  <c r="L259" i="8"/>
  <c r="C262" i="8"/>
  <c r="E263" i="8"/>
  <c r="G263" i="8"/>
  <c r="H263" i="8"/>
  <c r="I263" i="8"/>
  <c r="J263" i="8"/>
  <c r="K263" i="8"/>
  <c r="L263" i="8"/>
  <c r="C265" i="8"/>
  <c r="C269" i="8"/>
  <c r="E270" i="8"/>
  <c r="G270" i="8"/>
  <c r="H270" i="8"/>
  <c r="I270" i="8"/>
  <c r="J270" i="8"/>
  <c r="K270" i="8"/>
  <c r="L270" i="8"/>
  <c r="C271" i="8"/>
  <c r="C273" i="8"/>
  <c r="E275" i="8"/>
  <c r="G275" i="8"/>
  <c r="H275" i="8"/>
  <c r="I275" i="8"/>
  <c r="J275" i="8"/>
  <c r="K275" i="8"/>
  <c r="L275" i="8"/>
  <c r="E277" i="8"/>
  <c r="G277" i="8"/>
  <c r="H277" i="8"/>
  <c r="I277" i="8"/>
  <c r="J277" i="8"/>
  <c r="K277" i="8"/>
  <c r="L277" i="8"/>
  <c r="C278" i="8"/>
  <c r="C280" i="8"/>
  <c r="C281" i="8"/>
  <c r="C282" i="8"/>
  <c r="E285" i="8"/>
  <c r="E284" i="8" s="1"/>
  <c r="G285" i="8"/>
  <c r="G284" i="8" s="1"/>
  <c r="H285" i="8"/>
  <c r="H284" i="8" s="1"/>
  <c r="E287" i="8"/>
  <c r="G287" i="8"/>
  <c r="H287" i="8"/>
  <c r="C288" i="8"/>
  <c r="C290" i="8"/>
  <c r="E294" i="8"/>
  <c r="G294" i="8"/>
  <c r="H294" i="8"/>
  <c r="I294" i="8"/>
  <c r="J294" i="8"/>
  <c r="K294" i="8"/>
  <c r="L294" i="8"/>
  <c r="C297" i="8"/>
  <c r="E298" i="8"/>
  <c r="G298" i="8"/>
  <c r="H298" i="8"/>
  <c r="I298" i="8"/>
  <c r="J298" i="8"/>
  <c r="K298" i="8"/>
  <c r="L298" i="8"/>
  <c r="C300" i="8"/>
  <c r="C304" i="8"/>
  <c r="E305" i="8"/>
  <c r="G305" i="8"/>
  <c r="H305" i="8"/>
  <c r="I305" i="8"/>
  <c r="J305" i="8"/>
  <c r="K305" i="8"/>
  <c r="L305" i="8"/>
  <c r="C306" i="8"/>
  <c r="C308" i="8"/>
  <c r="E310" i="8"/>
  <c r="G310" i="8"/>
  <c r="H310" i="8"/>
  <c r="I310" i="8"/>
  <c r="J310" i="8"/>
  <c r="K310" i="8"/>
  <c r="L310" i="8"/>
  <c r="E312" i="8"/>
  <c r="G312" i="8"/>
  <c r="H312" i="8"/>
  <c r="I312" i="8"/>
  <c r="J312" i="8"/>
  <c r="K312" i="8"/>
  <c r="L312" i="8"/>
  <c r="C313" i="8"/>
  <c r="C315" i="8"/>
  <c r="C316" i="8"/>
  <c r="C317" i="8"/>
  <c r="E320" i="8"/>
  <c r="E319" i="8" s="1"/>
  <c r="G320" i="8"/>
  <c r="G319" i="8" s="1"/>
  <c r="H320" i="8"/>
  <c r="H319" i="8" s="1"/>
  <c r="C321" i="8"/>
  <c r="C322" i="8"/>
  <c r="E322" i="8"/>
  <c r="G322" i="8"/>
  <c r="H322" i="8"/>
  <c r="C325" i="8"/>
  <c r="C329" i="8"/>
  <c r="E330" i="8"/>
  <c r="G330" i="8"/>
  <c r="H330" i="8"/>
  <c r="I330" i="8"/>
  <c r="J330" i="8"/>
  <c r="K330" i="8"/>
  <c r="L330" i="8"/>
  <c r="E334" i="8"/>
  <c r="G334" i="8"/>
  <c r="H334" i="8"/>
  <c r="I334" i="8"/>
  <c r="J334" i="8"/>
  <c r="K334" i="8"/>
  <c r="L334" i="8"/>
  <c r="E336" i="8"/>
  <c r="I336" i="8"/>
  <c r="J336" i="8"/>
  <c r="K336" i="8"/>
  <c r="L336" i="8"/>
  <c r="C339" i="8"/>
  <c r="E340" i="8"/>
  <c r="G340" i="8"/>
  <c r="H340" i="8"/>
  <c r="I340" i="8"/>
  <c r="J340" i="8"/>
  <c r="K340" i="8"/>
  <c r="L340" i="8"/>
  <c r="E342" i="8"/>
  <c r="G342" i="8"/>
  <c r="H342" i="8"/>
  <c r="I342" i="8"/>
  <c r="J342" i="8"/>
  <c r="K342" i="8"/>
  <c r="L342" i="8"/>
  <c r="C344" i="8"/>
  <c r="I346" i="8"/>
  <c r="I344" i="8" s="1"/>
  <c r="C348" i="8"/>
  <c r="C349" i="8"/>
  <c r="C350" i="8"/>
  <c r="E351" i="8"/>
  <c r="E347" i="8" s="1"/>
  <c r="E346" i="8" s="1"/>
  <c r="E344" i="8" s="1"/>
  <c r="G351" i="8"/>
  <c r="G347" i="8" s="1"/>
  <c r="G346" i="8" s="1"/>
  <c r="G344" i="8" s="1"/>
  <c r="H351" i="8"/>
  <c r="H347" i="8" s="1"/>
  <c r="H346" i="8" s="1"/>
  <c r="H344" i="8" s="1"/>
  <c r="I351" i="8"/>
  <c r="J351" i="8"/>
  <c r="J347" i="8" s="1"/>
  <c r="J346" i="8" s="1"/>
  <c r="J344" i="8" s="1"/>
  <c r="K351" i="8"/>
  <c r="K347" i="8" s="1"/>
  <c r="K346" i="8" s="1"/>
  <c r="K344" i="8" s="1"/>
  <c r="L351" i="8"/>
  <c r="L347" i="8" s="1"/>
  <c r="L346" i="8" s="1"/>
  <c r="L344" i="8" s="1"/>
  <c r="C352" i="8"/>
  <c r="C354" i="8"/>
  <c r="C355" i="8"/>
  <c r="C356" i="8"/>
  <c r="C357" i="8"/>
  <c r="E358" i="8"/>
  <c r="G358" i="8"/>
  <c r="H358" i="8"/>
  <c r="I358" i="8"/>
  <c r="J358" i="8"/>
  <c r="K358" i="8"/>
  <c r="L358" i="8"/>
  <c r="C359" i="8"/>
  <c r="C360" i="8"/>
  <c r="C361" i="8"/>
  <c r="C362" i="8"/>
  <c r="C363" i="8"/>
  <c r="C364" i="8"/>
  <c r="C365" i="8"/>
  <c r="I369" i="8"/>
  <c r="I367" i="8" s="1"/>
  <c r="C370" i="8"/>
  <c r="C369" i="8" s="1"/>
  <c r="C367" i="8" s="1"/>
  <c r="C371" i="8"/>
  <c r="C372" i="8"/>
  <c r="C373" i="8"/>
  <c r="E374" i="8"/>
  <c r="E370" i="8" s="1"/>
  <c r="E369" i="8" s="1"/>
  <c r="E367" i="8" s="1"/>
  <c r="G374" i="8"/>
  <c r="G370" i="8" s="1"/>
  <c r="G369" i="8" s="1"/>
  <c r="G367" i="8" s="1"/>
  <c r="H374" i="8"/>
  <c r="H370" i="8" s="1"/>
  <c r="H369" i="8" s="1"/>
  <c r="H367" i="8" s="1"/>
  <c r="I374" i="8"/>
  <c r="J374" i="8"/>
  <c r="J370" i="8" s="1"/>
  <c r="J369" i="8" s="1"/>
  <c r="J367" i="8" s="1"/>
  <c r="K374" i="8"/>
  <c r="K370" i="8" s="1"/>
  <c r="K369" i="8" s="1"/>
  <c r="K367" i="8" s="1"/>
  <c r="L374" i="8"/>
  <c r="L370" i="8" s="1"/>
  <c r="L369" i="8" s="1"/>
  <c r="L367" i="8" s="1"/>
  <c r="C375" i="8"/>
  <c r="C377" i="8"/>
  <c r="C378" i="8"/>
  <c r="C379" i="8"/>
  <c r="C380" i="8"/>
  <c r="E381" i="8"/>
  <c r="G381" i="8"/>
  <c r="H381" i="8"/>
  <c r="I381" i="8"/>
  <c r="J381" i="8"/>
  <c r="K381" i="8"/>
  <c r="L381" i="8"/>
  <c r="C382" i="8"/>
  <c r="C383" i="8"/>
  <c r="C384" i="8"/>
  <c r="C385" i="8"/>
  <c r="C386" i="8"/>
  <c r="C387" i="8"/>
  <c r="C388" i="8"/>
  <c r="C393" i="8"/>
  <c r="C392" i="8" s="1"/>
  <c r="C390" i="8" s="1"/>
  <c r="E394" i="8"/>
  <c r="G394" i="8"/>
  <c r="H394" i="8"/>
  <c r="I394" i="8"/>
  <c r="J394" i="8"/>
  <c r="K394" i="8"/>
  <c r="L394" i="8"/>
  <c r="E396" i="8"/>
  <c r="G396" i="8"/>
  <c r="H396" i="8"/>
  <c r="I396" i="8"/>
  <c r="J396" i="8"/>
  <c r="K396" i="8"/>
  <c r="L396" i="8"/>
  <c r="E398" i="8"/>
  <c r="G398" i="8"/>
  <c r="H398" i="8"/>
  <c r="I398" i="8"/>
  <c r="J398" i="8"/>
  <c r="K398" i="8"/>
  <c r="L398" i="8"/>
  <c r="E401" i="8"/>
  <c r="G401" i="8"/>
  <c r="H401" i="8"/>
  <c r="I401" i="8"/>
  <c r="J401" i="8"/>
  <c r="K401" i="8"/>
  <c r="L401" i="8"/>
  <c r="C402" i="8"/>
  <c r="C404" i="8"/>
  <c r="E405" i="8"/>
  <c r="G405" i="8"/>
  <c r="H405" i="8"/>
  <c r="I405" i="8"/>
  <c r="J405" i="8"/>
  <c r="K405" i="8"/>
  <c r="L405" i="8"/>
  <c r="C406" i="8"/>
  <c r="C407" i="8"/>
  <c r="C408" i="8"/>
  <c r="E409" i="8"/>
  <c r="G409" i="8"/>
  <c r="H409" i="8"/>
  <c r="I409" i="8"/>
  <c r="J409" i="8"/>
  <c r="K409" i="8"/>
  <c r="L409" i="8"/>
  <c r="C410" i="8"/>
  <c r="C411" i="8"/>
  <c r="C415" i="8"/>
  <c r="C414" i="8" s="1"/>
  <c r="C412" i="8" s="1"/>
  <c r="L415" i="8"/>
  <c r="L414" i="8" s="1"/>
  <c r="L412" i="8" s="1"/>
  <c r="E416" i="8"/>
  <c r="E415" i="8" s="1"/>
  <c r="E414" i="8" s="1"/>
  <c r="E412" i="8" s="1"/>
  <c r="G416" i="8"/>
  <c r="G415" i="8" s="1"/>
  <c r="G414" i="8" s="1"/>
  <c r="G412" i="8" s="1"/>
  <c r="H416" i="8"/>
  <c r="H415" i="8" s="1"/>
  <c r="H414" i="8" s="1"/>
  <c r="H412" i="8" s="1"/>
  <c r="I416" i="8"/>
  <c r="I415" i="8" s="1"/>
  <c r="I414" i="8" s="1"/>
  <c r="I412" i="8" s="1"/>
  <c r="J416" i="8"/>
  <c r="J415" i="8" s="1"/>
  <c r="J414" i="8" s="1"/>
  <c r="J412" i="8" s="1"/>
  <c r="K416" i="8"/>
  <c r="K415" i="8" s="1"/>
  <c r="K414" i="8" s="1"/>
  <c r="K412" i="8" s="1"/>
  <c r="C421" i="8"/>
  <c r="C420" i="8" s="1"/>
  <c r="C418" i="8" s="1"/>
  <c r="E422" i="8"/>
  <c r="E421" i="8" s="1"/>
  <c r="G422" i="8"/>
  <c r="G421" i="8" s="1"/>
  <c r="H422" i="8"/>
  <c r="H421" i="8" s="1"/>
  <c r="I422" i="8"/>
  <c r="I421" i="8" s="1"/>
  <c r="J422" i="8"/>
  <c r="J421" i="8" s="1"/>
  <c r="K422" i="8"/>
  <c r="K421" i="8" s="1"/>
  <c r="L422" i="8"/>
  <c r="L421" i="8" s="1"/>
  <c r="E425" i="8"/>
  <c r="E424" i="8" s="1"/>
  <c r="G425" i="8"/>
  <c r="G424" i="8" s="1"/>
  <c r="H425" i="8"/>
  <c r="H424" i="8" s="1"/>
  <c r="I425" i="8"/>
  <c r="I424" i="8" s="1"/>
  <c r="J425" i="8"/>
  <c r="J424" i="8" s="1"/>
  <c r="K425" i="8"/>
  <c r="K424" i="8" s="1"/>
  <c r="L425" i="8"/>
  <c r="L424" i="8" s="1"/>
  <c r="E432" i="8"/>
  <c r="G432" i="8"/>
  <c r="H432" i="8"/>
  <c r="I432" i="8"/>
  <c r="J432" i="8"/>
  <c r="K432" i="8"/>
  <c r="L432" i="8"/>
  <c r="C434" i="8"/>
  <c r="C435" i="8"/>
  <c r="C436" i="8"/>
  <c r="C437" i="8"/>
  <c r="E439" i="8"/>
  <c r="G439" i="8"/>
  <c r="H439" i="8"/>
  <c r="I439" i="8"/>
  <c r="J439" i="8"/>
  <c r="K439" i="8"/>
  <c r="L439" i="8"/>
  <c r="E445" i="8"/>
  <c r="G445" i="8"/>
  <c r="H445" i="8"/>
  <c r="I445" i="8"/>
  <c r="J445" i="8"/>
  <c r="K445" i="8"/>
  <c r="L445" i="8"/>
  <c r="C447" i="8"/>
  <c r="C448" i="8"/>
  <c r="C449" i="8"/>
  <c r="C450" i="8"/>
  <c r="E452" i="8"/>
  <c r="G452" i="8"/>
  <c r="H452" i="8"/>
  <c r="I452" i="8"/>
  <c r="J452" i="8"/>
  <c r="K452" i="8"/>
  <c r="L452" i="8"/>
  <c r="E458" i="8"/>
  <c r="G458" i="8"/>
  <c r="H458" i="8"/>
  <c r="I458" i="8"/>
  <c r="J458" i="8"/>
  <c r="K458" i="8"/>
  <c r="L458" i="8"/>
  <c r="C460" i="8"/>
  <c r="C461" i="8"/>
  <c r="C462" i="8"/>
  <c r="C463" i="8"/>
  <c r="E465" i="8"/>
  <c r="G465" i="8"/>
  <c r="H465" i="8"/>
  <c r="I465" i="8"/>
  <c r="J465" i="8"/>
  <c r="K465" i="8"/>
  <c r="L465" i="8"/>
  <c r="E471" i="8"/>
  <c r="E470" i="8" s="1"/>
  <c r="E469" i="8" s="1"/>
  <c r="E467" i="8" s="1"/>
  <c r="G471" i="8"/>
  <c r="G470" i="8" s="1"/>
  <c r="G469" i="8" s="1"/>
  <c r="G467" i="8" s="1"/>
  <c r="H471" i="8"/>
  <c r="H470" i="8" s="1"/>
  <c r="H469" i="8" s="1"/>
  <c r="H467" i="8" s="1"/>
  <c r="I471" i="8"/>
  <c r="I470" i="8" s="1"/>
  <c r="I469" i="8" s="1"/>
  <c r="J471" i="8"/>
  <c r="J470" i="8" s="1"/>
  <c r="J469" i="8" s="1"/>
  <c r="J467" i="8" s="1"/>
  <c r="K471" i="8"/>
  <c r="K470" i="8" s="1"/>
  <c r="K469" i="8" s="1"/>
  <c r="K467" i="8" s="1"/>
  <c r="L471" i="8"/>
  <c r="L470" i="8" s="1"/>
  <c r="L469" i="8" s="1"/>
  <c r="L467" i="8" s="1"/>
  <c r="E477" i="8"/>
  <c r="E476" i="8" s="1"/>
  <c r="E475" i="8" s="1"/>
  <c r="E473" i="8" s="1"/>
  <c r="G477" i="8"/>
  <c r="G476" i="8" s="1"/>
  <c r="G475" i="8" s="1"/>
  <c r="G473" i="8" s="1"/>
  <c r="H477" i="8"/>
  <c r="H476" i="8" s="1"/>
  <c r="H475" i="8" s="1"/>
  <c r="H473" i="8" s="1"/>
  <c r="I477" i="8"/>
  <c r="I476" i="8" s="1"/>
  <c r="I475" i="8" s="1"/>
  <c r="J477" i="8"/>
  <c r="J476" i="8" s="1"/>
  <c r="J475" i="8" s="1"/>
  <c r="J473" i="8" s="1"/>
  <c r="K477" i="8"/>
  <c r="K476" i="8" s="1"/>
  <c r="K475" i="8" s="1"/>
  <c r="K473" i="8" s="1"/>
  <c r="L477" i="8"/>
  <c r="L476" i="8" s="1"/>
  <c r="L475" i="8" s="1"/>
  <c r="L473" i="8" s="1"/>
  <c r="C483" i="8"/>
  <c r="C484" i="8"/>
  <c r="C482" i="8" s="1"/>
  <c r="C481" i="8" s="1"/>
  <c r="C479" i="8" s="1"/>
  <c r="E485" i="8"/>
  <c r="E482" i="8" s="1"/>
  <c r="E481" i="8" s="1"/>
  <c r="E479" i="8" s="1"/>
  <c r="G485" i="8"/>
  <c r="G482" i="8" s="1"/>
  <c r="G481" i="8" s="1"/>
  <c r="G479" i="8" s="1"/>
  <c r="H485" i="8"/>
  <c r="H482" i="8" s="1"/>
  <c r="H481" i="8" s="1"/>
  <c r="H479" i="8" s="1"/>
  <c r="I485" i="8"/>
  <c r="I482" i="8" s="1"/>
  <c r="I481" i="8" s="1"/>
  <c r="I479" i="8" s="1"/>
  <c r="J485" i="8"/>
  <c r="J482" i="8" s="1"/>
  <c r="J481" i="8" s="1"/>
  <c r="J479" i="8" s="1"/>
  <c r="K485" i="8"/>
  <c r="K482" i="8" s="1"/>
  <c r="K481" i="8" s="1"/>
  <c r="K479" i="8" s="1"/>
  <c r="L485" i="8"/>
  <c r="L482" i="8" s="1"/>
  <c r="L481" i="8" s="1"/>
  <c r="L479" i="8" s="1"/>
  <c r="C491" i="8"/>
  <c r="E491" i="8"/>
  <c r="G491" i="8"/>
  <c r="H491" i="8"/>
  <c r="I491" i="8"/>
  <c r="J491" i="8"/>
  <c r="K491" i="8"/>
  <c r="L491" i="8"/>
  <c r="C493" i="8"/>
  <c r="E493" i="8"/>
  <c r="G493" i="8"/>
  <c r="H493" i="8"/>
  <c r="I493" i="8"/>
  <c r="J493" i="8"/>
  <c r="K493" i="8"/>
  <c r="L493" i="8"/>
  <c r="C495" i="8"/>
  <c r="E496" i="8"/>
  <c r="E495" i="8" s="1"/>
  <c r="G496" i="8"/>
  <c r="G495" i="8" s="1"/>
  <c r="H496" i="8"/>
  <c r="H495" i="8" s="1"/>
  <c r="I496" i="8"/>
  <c r="I495" i="8" s="1"/>
  <c r="J496" i="8"/>
  <c r="J495" i="8" s="1"/>
  <c r="K496" i="8"/>
  <c r="K495" i="8" s="1"/>
  <c r="L496" i="8"/>
  <c r="L495" i="8" s="1"/>
  <c r="C501" i="8"/>
  <c r="C500" i="8" s="1"/>
  <c r="E502" i="8"/>
  <c r="E501" i="8" s="1"/>
  <c r="E500" i="8" s="1"/>
  <c r="G502" i="8"/>
  <c r="G501" i="8" s="1"/>
  <c r="G500" i="8" s="1"/>
  <c r="H502" i="8"/>
  <c r="H501" i="8" s="1"/>
  <c r="H500" i="8" s="1"/>
  <c r="I502" i="8"/>
  <c r="I501" i="8" s="1"/>
  <c r="I500" i="8" s="1"/>
  <c r="J502" i="8"/>
  <c r="J501" i="8" s="1"/>
  <c r="J500" i="8" s="1"/>
  <c r="K502" i="8"/>
  <c r="K501" i="8" s="1"/>
  <c r="K500" i="8" s="1"/>
  <c r="L502" i="8"/>
  <c r="L501" i="8" s="1"/>
  <c r="L500" i="8" s="1"/>
  <c r="E506" i="8"/>
  <c r="E505" i="8" s="1"/>
  <c r="E504" i="8" s="1"/>
  <c r="G506" i="8"/>
  <c r="G505" i="8" s="1"/>
  <c r="G504" i="8" s="1"/>
  <c r="H506" i="8"/>
  <c r="H505" i="8" s="1"/>
  <c r="H504" i="8" s="1"/>
  <c r="I506" i="8"/>
  <c r="I505" i="8" s="1"/>
  <c r="I504" i="8" s="1"/>
  <c r="J506" i="8"/>
  <c r="J505" i="8" s="1"/>
  <c r="J504" i="8" s="1"/>
  <c r="K506" i="8"/>
  <c r="K505" i="8" s="1"/>
  <c r="K504" i="8" s="1"/>
  <c r="L506" i="8"/>
  <c r="L505" i="8" s="1"/>
  <c r="L504" i="8" s="1"/>
  <c r="C507" i="8"/>
  <c r="C512" i="8"/>
  <c r="C511" i="8" s="1"/>
  <c r="C510" i="8" s="1"/>
  <c r="C508" i="8" s="1"/>
  <c r="E512" i="8"/>
  <c r="E511" i="8" s="1"/>
  <c r="E510" i="8" s="1"/>
  <c r="E508" i="8" s="1"/>
  <c r="G512" i="8"/>
  <c r="G511" i="8" s="1"/>
  <c r="G510" i="8" s="1"/>
  <c r="G508" i="8" s="1"/>
  <c r="H512" i="8"/>
  <c r="H511" i="8" s="1"/>
  <c r="H510" i="8" s="1"/>
  <c r="H508" i="8" s="1"/>
  <c r="I512" i="8"/>
  <c r="I511" i="8" s="1"/>
  <c r="I510" i="8" s="1"/>
  <c r="I508" i="8" s="1"/>
  <c r="J512" i="8"/>
  <c r="J511" i="8" s="1"/>
  <c r="J510" i="8" s="1"/>
  <c r="J508" i="8" s="1"/>
  <c r="K512" i="8"/>
  <c r="K511" i="8" s="1"/>
  <c r="K510" i="8" s="1"/>
  <c r="K508" i="8" s="1"/>
  <c r="L512" i="8"/>
  <c r="L511" i="8" s="1"/>
  <c r="L510" i="8" s="1"/>
  <c r="L508" i="8" s="1"/>
  <c r="F180" i="8" l="1"/>
  <c r="F178" i="8" s="1"/>
  <c r="G13" i="8"/>
  <c r="D328" i="8"/>
  <c r="D326" i="8" s="1"/>
  <c r="C196" i="8"/>
  <c r="D256" i="8"/>
  <c r="C14" i="8"/>
  <c r="C13" i="8" s="1"/>
  <c r="D291" i="8"/>
  <c r="F256" i="8"/>
  <c r="J64" i="3"/>
  <c r="J43" i="3" s="1"/>
  <c r="F221" i="8"/>
  <c r="H13" i="8"/>
  <c r="H12" i="8"/>
  <c r="H10" i="8" s="1"/>
  <c r="C291" i="8"/>
  <c r="C293" i="8"/>
  <c r="D221" i="8"/>
  <c r="D64" i="8"/>
  <c r="G180" i="8"/>
  <c r="G12" i="8"/>
  <c r="C148" i="8"/>
  <c r="F64" i="8"/>
  <c r="F9" i="8"/>
  <c r="D176" i="8"/>
  <c r="D8" i="8" s="1"/>
  <c r="I498" i="8"/>
  <c r="G99" i="8"/>
  <c r="G98" i="8" s="1"/>
  <c r="G96" i="8" s="1"/>
  <c r="J99" i="8"/>
  <c r="J98" i="8" s="1"/>
  <c r="J96" i="8" s="1"/>
  <c r="E99" i="8"/>
  <c r="E98" i="8" s="1"/>
  <c r="E96" i="8" s="1"/>
  <c r="C256" i="8"/>
  <c r="C184" i="8"/>
  <c r="C178" i="8" s="1"/>
  <c r="I490" i="8"/>
  <c r="I489" i="8" s="1"/>
  <c r="I487" i="8" s="1"/>
  <c r="I184" i="8"/>
  <c r="I180" i="8" s="1"/>
  <c r="I178" i="8" s="1"/>
  <c r="K148" i="8"/>
  <c r="C444" i="8"/>
  <c r="C443" i="8" s="1"/>
  <c r="C441" i="8" s="1"/>
  <c r="K400" i="8"/>
  <c r="G400" i="8"/>
  <c r="G393" i="8"/>
  <c r="C319" i="8"/>
  <c r="L148" i="8"/>
  <c r="H148" i="8"/>
  <c r="C115" i="8"/>
  <c r="C113" i="8" s="1"/>
  <c r="J13" i="8"/>
  <c r="J12" i="8" s="1"/>
  <c r="J10" i="8" s="1"/>
  <c r="E13" i="8"/>
  <c r="E10" i="8" s="1"/>
  <c r="L223" i="8"/>
  <c r="L222" i="8" s="1"/>
  <c r="H223" i="8"/>
  <c r="H222" i="8" s="1"/>
  <c r="J148" i="8"/>
  <c r="G148" i="8"/>
  <c r="K99" i="8"/>
  <c r="K98" i="8" s="1"/>
  <c r="K96" i="8" s="1"/>
  <c r="K13" i="8"/>
  <c r="K12" i="8" s="1"/>
  <c r="K10" i="8" s="1"/>
  <c r="I329" i="8"/>
  <c r="K490" i="8"/>
  <c r="K489" i="8" s="1"/>
  <c r="K487" i="8" s="1"/>
  <c r="G490" i="8"/>
  <c r="G489" i="8" s="1"/>
  <c r="G487" i="8" s="1"/>
  <c r="L393" i="8"/>
  <c r="K258" i="8"/>
  <c r="K257" i="8" s="1"/>
  <c r="G257" i="8"/>
  <c r="E116" i="8"/>
  <c r="E115" i="8" s="1"/>
  <c r="E113" i="8" s="1"/>
  <c r="J457" i="8"/>
  <c r="J456" i="8" s="1"/>
  <c r="J454" i="8" s="1"/>
  <c r="E457" i="8"/>
  <c r="E456" i="8" s="1"/>
  <c r="E454" i="8" s="1"/>
  <c r="J444" i="8"/>
  <c r="J443" i="8" s="1"/>
  <c r="J441" i="8" s="1"/>
  <c r="E431" i="8"/>
  <c r="E430" i="8" s="1"/>
  <c r="E428" i="8" s="1"/>
  <c r="J48" i="8"/>
  <c r="J46" i="8" s="1"/>
  <c r="E48" i="8"/>
  <c r="E46" i="8" s="1"/>
  <c r="C504" i="8"/>
  <c r="C498" i="8" s="1"/>
  <c r="L490" i="8"/>
  <c r="L489" i="8" s="1"/>
  <c r="L487" i="8" s="1"/>
  <c r="H490" i="8"/>
  <c r="H489" i="8" s="1"/>
  <c r="H487" i="8" s="1"/>
  <c r="C457" i="8"/>
  <c r="C456" i="8" s="1"/>
  <c r="C454" i="8" s="1"/>
  <c r="I457" i="8"/>
  <c r="I456" i="8" s="1"/>
  <c r="I454" i="8" s="1"/>
  <c r="I444" i="8"/>
  <c r="I443" i="8" s="1"/>
  <c r="I441" i="8" s="1"/>
  <c r="C431" i="8"/>
  <c r="C430" i="8" s="1"/>
  <c r="C428" i="8" s="1"/>
  <c r="I431" i="8"/>
  <c r="I430" i="8" s="1"/>
  <c r="I428" i="8" s="1"/>
  <c r="J130" i="8"/>
  <c r="J129" i="8" s="1"/>
  <c r="J127" i="8" s="1"/>
  <c r="E130" i="8"/>
  <c r="E129" i="8" s="1"/>
  <c r="E127" i="8" s="1"/>
  <c r="E444" i="8"/>
  <c r="E443" i="8" s="1"/>
  <c r="E441" i="8" s="1"/>
  <c r="J431" i="8"/>
  <c r="J430" i="8" s="1"/>
  <c r="J428" i="8" s="1"/>
  <c r="C490" i="8"/>
  <c r="C489" i="8" s="1"/>
  <c r="C487" i="8" s="1"/>
  <c r="C405" i="8"/>
  <c r="J393" i="8"/>
  <c r="I339" i="8"/>
  <c r="J329" i="8"/>
  <c r="E329" i="8"/>
  <c r="K116" i="8"/>
  <c r="K115" i="8" s="1"/>
  <c r="K113" i="8" s="1"/>
  <c r="G116" i="8"/>
  <c r="G115" i="8" s="1"/>
  <c r="G113" i="8" s="1"/>
  <c r="I130" i="8"/>
  <c r="I129" i="8" s="1"/>
  <c r="I127" i="8" s="1"/>
  <c r="J116" i="8"/>
  <c r="J115" i="8" s="1"/>
  <c r="J113" i="8" s="1"/>
  <c r="I48" i="8"/>
  <c r="I46" i="8" s="1"/>
  <c r="C409" i="8"/>
  <c r="J400" i="8"/>
  <c r="C328" i="8"/>
  <c r="C326" i="8" s="1"/>
  <c r="C287" i="8"/>
  <c r="C252" i="8"/>
  <c r="K223" i="8"/>
  <c r="K222" i="8" s="1"/>
  <c r="G223" i="8"/>
  <c r="G222" i="8" s="1"/>
  <c r="L457" i="8"/>
  <c r="L456" i="8" s="1"/>
  <c r="L454" i="8" s="1"/>
  <c r="L444" i="8"/>
  <c r="L443" i="8" s="1"/>
  <c r="L441" i="8" s="1"/>
  <c r="H431" i="8"/>
  <c r="H430" i="8" s="1"/>
  <c r="H428" i="8" s="1"/>
  <c r="I400" i="8"/>
  <c r="H393" i="8"/>
  <c r="K339" i="8"/>
  <c r="G339" i="8"/>
  <c r="L329" i="8"/>
  <c r="H329" i="8"/>
  <c r="C320" i="8"/>
  <c r="I258" i="8"/>
  <c r="I257" i="8" s="1"/>
  <c r="J223" i="8"/>
  <c r="J222" i="8" s="1"/>
  <c r="K184" i="8"/>
  <c r="K180" i="8" s="1"/>
  <c r="K178" i="8" s="1"/>
  <c r="G178" i="8"/>
  <c r="L130" i="8"/>
  <c r="L129" i="8" s="1"/>
  <c r="L127" i="8" s="1"/>
  <c r="H130" i="8"/>
  <c r="H129" i="8" s="1"/>
  <c r="H127" i="8" s="1"/>
  <c r="I116" i="8"/>
  <c r="I115" i="8" s="1"/>
  <c r="I113" i="8" s="1"/>
  <c r="L99" i="8"/>
  <c r="L98" i="8" s="1"/>
  <c r="L96" i="8" s="1"/>
  <c r="H99" i="8"/>
  <c r="H98" i="8" s="1"/>
  <c r="H96" i="8" s="1"/>
  <c r="L48" i="8"/>
  <c r="L46" i="8" s="1"/>
  <c r="H48" i="8"/>
  <c r="H46" i="8" s="1"/>
  <c r="L13" i="8"/>
  <c r="L12" i="8" s="1"/>
  <c r="L10" i="8" s="1"/>
  <c r="E400" i="8"/>
  <c r="E393" i="8"/>
  <c r="L339" i="8"/>
  <c r="H339" i="8"/>
  <c r="L293" i="8"/>
  <c r="L292" i="8" s="1"/>
  <c r="C250" i="8"/>
  <c r="H457" i="8"/>
  <c r="H456" i="8" s="1"/>
  <c r="H454" i="8" s="1"/>
  <c r="H444" i="8"/>
  <c r="H443" i="8" s="1"/>
  <c r="H441" i="8" s="1"/>
  <c r="L431" i="8"/>
  <c r="L430" i="8" s="1"/>
  <c r="L428" i="8" s="1"/>
  <c r="J490" i="8"/>
  <c r="J489" i="8" s="1"/>
  <c r="J487" i="8" s="1"/>
  <c r="E490" i="8"/>
  <c r="E489" i="8" s="1"/>
  <c r="E487" i="8" s="1"/>
  <c r="K457" i="8"/>
  <c r="K456" i="8" s="1"/>
  <c r="K454" i="8" s="1"/>
  <c r="G457" i="8"/>
  <c r="G456" i="8" s="1"/>
  <c r="G454" i="8" s="1"/>
  <c r="K444" i="8"/>
  <c r="K443" i="8" s="1"/>
  <c r="K441" i="8" s="1"/>
  <c r="G444" i="8"/>
  <c r="G443" i="8" s="1"/>
  <c r="G441" i="8" s="1"/>
  <c r="K431" i="8"/>
  <c r="K430" i="8" s="1"/>
  <c r="K428" i="8" s="1"/>
  <c r="G431" i="8"/>
  <c r="G430" i="8" s="1"/>
  <c r="G428" i="8" s="1"/>
  <c r="L400" i="8"/>
  <c r="H400" i="8"/>
  <c r="K393" i="8"/>
  <c r="C358" i="8"/>
  <c r="J339" i="8"/>
  <c r="E339" i="8"/>
  <c r="K329" i="8"/>
  <c r="G329" i="8"/>
  <c r="J293" i="8"/>
  <c r="J292" i="8" s="1"/>
  <c r="E293" i="8"/>
  <c r="E292" i="8" s="1"/>
  <c r="I223" i="8"/>
  <c r="I222" i="8" s="1"/>
  <c r="C212" i="8"/>
  <c r="K130" i="8"/>
  <c r="K129" i="8" s="1"/>
  <c r="K127" i="8" s="1"/>
  <c r="G130" i="8"/>
  <c r="G129" i="8" s="1"/>
  <c r="G127" i="8" s="1"/>
  <c r="L116" i="8"/>
  <c r="L115" i="8" s="1"/>
  <c r="L113" i="8" s="1"/>
  <c r="H116" i="8"/>
  <c r="H115" i="8" s="1"/>
  <c r="H113" i="8" s="1"/>
  <c r="K48" i="8"/>
  <c r="K46" i="8" s="1"/>
  <c r="G48" i="8"/>
  <c r="G46" i="8" s="1"/>
  <c r="G10" i="8"/>
  <c r="E420" i="8"/>
  <c r="E418" i="8" s="1"/>
  <c r="L498" i="8"/>
  <c r="I420" i="8"/>
  <c r="I418" i="8" s="1"/>
  <c r="J420" i="8"/>
  <c r="J418" i="8" s="1"/>
  <c r="H498" i="8"/>
  <c r="K498" i="8"/>
  <c r="G498" i="8"/>
  <c r="L420" i="8"/>
  <c r="L418" i="8" s="1"/>
  <c r="H420" i="8"/>
  <c r="H418" i="8" s="1"/>
  <c r="J498" i="8"/>
  <c r="E498" i="8"/>
  <c r="K420" i="8"/>
  <c r="K418" i="8" s="1"/>
  <c r="G420" i="8"/>
  <c r="G418" i="8" s="1"/>
  <c r="C506" i="8"/>
  <c r="C505" i="8"/>
  <c r="E148" i="8"/>
  <c r="I393" i="8"/>
  <c r="C381" i="8"/>
  <c r="I293" i="8"/>
  <c r="I292" i="8" s="1"/>
  <c r="L258" i="8"/>
  <c r="L257" i="8" s="1"/>
  <c r="E223" i="8"/>
  <c r="L184" i="8"/>
  <c r="L180" i="8" s="1"/>
  <c r="L178" i="8" s="1"/>
  <c r="H293" i="8"/>
  <c r="I148" i="8"/>
  <c r="K293" i="8"/>
  <c r="K292" i="8" s="1"/>
  <c r="G293" i="8"/>
  <c r="J258" i="8"/>
  <c r="J257" i="8" s="1"/>
  <c r="E258" i="8"/>
  <c r="E211" i="8"/>
  <c r="C211" i="8" s="1"/>
  <c r="J184" i="8"/>
  <c r="J180" i="8" s="1"/>
  <c r="J178" i="8" s="1"/>
  <c r="E184" i="8"/>
  <c r="E249" i="8"/>
  <c r="C249" i="8" s="1"/>
  <c r="I99" i="8"/>
  <c r="I98" i="8" s="1"/>
  <c r="I96" i="8" s="1"/>
  <c r="C43" i="8"/>
  <c r="C12" i="8" s="1"/>
  <c r="C10" i="8" s="1"/>
  <c r="C9" i="8" s="1"/>
  <c r="C44" i="8"/>
  <c r="C99" i="8"/>
  <c r="C98" i="8" s="1"/>
  <c r="C96" i="8" s="1"/>
  <c r="I13" i="8"/>
  <c r="I12" i="8" s="1"/>
  <c r="I10" i="8" s="1"/>
  <c r="C69" i="8"/>
  <c r="C68" i="8" s="1"/>
  <c r="C67" i="8" s="1"/>
  <c r="C65" i="8" s="1"/>
  <c r="I181" i="3"/>
  <c r="I180" i="3" s="1"/>
  <c r="I179" i="3" s="1"/>
  <c r="I175" i="3"/>
  <c r="I174" i="3" s="1"/>
  <c r="I169" i="3"/>
  <c r="I165" i="3"/>
  <c r="I164" i="3" s="1"/>
  <c r="I163" i="3" s="1"/>
  <c r="I160" i="3"/>
  <c r="I159" i="3" s="1"/>
  <c r="I158" i="3" s="1"/>
  <c r="I154" i="3"/>
  <c r="I153" i="3" s="1"/>
  <c r="I152" i="3" s="1"/>
  <c r="I149" i="3"/>
  <c r="I148" i="3" s="1"/>
  <c r="I147" i="3" s="1"/>
  <c r="I140" i="3"/>
  <c r="I137" i="3"/>
  <c r="I135" i="3"/>
  <c r="I132" i="3"/>
  <c r="I130" i="3"/>
  <c r="I129" i="3" s="1"/>
  <c r="I127" i="3"/>
  <c r="I126" i="3" s="1"/>
  <c r="I120" i="3"/>
  <c r="I118" i="3"/>
  <c r="I115" i="3"/>
  <c r="I112" i="3"/>
  <c r="I110" i="3"/>
  <c r="I108" i="3"/>
  <c r="I103" i="3"/>
  <c r="I101" i="3"/>
  <c r="I98" i="3"/>
  <c r="I94" i="3"/>
  <c r="I90" i="3"/>
  <c r="I87" i="3"/>
  <c r="I83" i="3"/>
  <c r="I78" i="3"/>
  <c r="I73" i="3"/>
  <c r="I71" i="3"/>
  <c r="I66" i="3"/>
  <c r="I60" i="3"/>
  <c r="I59" i="3" s="1"/>
  <c r="I55" i="3"/>
  <c r="I54" i="3" s="1"/>
  <c r="I52" i="3"/>
  <c r="I50" i="3"/>
  <c r="I46" i="3"/>
  <c r="H181" i="3"/>
  <c r="H180" i="3" s="1"/>
  <c r="H179" i="3" s="1"/>
  <c r="H175" i="3"/>
  <c r="H174" i="3" s="1"/>
  <c r="H169" i="3"/>
  <c r="H165" i="3"/>
  <c r="H160" i="3"/>
  <c r="H159" i="3" s="1"/>
  <c r="H158" i="3" s="1"/>
  <c r="H154" i="3"/>
  <c r="H153" i="3" s="1"/>
  <c r="H152" i="3" s="1"/>
  <c r="H149" i="3"/>
  <c r="H148" i="3" s="1"/>
  <c r="H147" i="3" s="1"/>
  <c r="H140" i="3"/>
  <c r="H137" i="3"/>
  <c r="H135" i="3"/>
  <c r="H132" i="3"/>
  <c r="H130" i="3"/>
  <c r="H127" i="3"/>
  <c r="H126" i="3" s="1"/>
  <c r="H120" i="3"/>
  <c r="H118" i="3"/>
  <c r="H115" i="3"/>
  <c r="H112" i="3"/>
  <c r="H110" i="3"/>
  <c r="H108" i="3"/>
  <c r="H103" i="3"/>
  <c r="H101" i="3"/>
  <c r="H98" i="3"/>
  <c r="H94" i="3"/>
  <c r="H90" i="3"/>
  <c r="H87" i="3"/>
  <c r="H83" i="3"/>
  <c r="H78" i="3"/>
  <c r="H73" i="3"/>
  <c r="H71" i="3"/>
  <c r="H66" i="3"/>
  <c r="H60" i="3"/>
  <c r="H59" i="3" s="1"/>
  <c r="H55" i="3"/>
  <c r="H54" i="3" s="1"/>
  <c r="H52" i="3"/>
  <c r="H50" i="3"/>
  <c r="H46" i="3"/>
  <c r="G175" i="3"/>
  <c r="G174" i="3" s="1"/>
  <c r="G165" i="3"/>
  <c r="G164" i="3" s="1"/>
  <c r="G163" i="3" s="1"/>
  <c r="G160" i="3"/>
  <c r="G159" i="3" s="1"/>
  <c r="G158" i="3" s="1"/>
  <c r="G154" i="3"/>
  <c r="G153" i="3" s="1"/>
  <c r="G152" i="3" s="1"/>
  <c r="G149" i="3"/>
  <c r="G148" i="3" s="1"/>
  <c r="G147" i="3" s="1"/>
  <c r="G137" i="3"/>
  <c r="G135" i="3"/>
  <c r="G132" i="3"/>
  <c r="G120" i="3"/>
  <c r="G118" i="3"/>
  <c r="G115" i="3"/>
  <c r="G112" i="3"/>
  <c r="G110" i="3"/>
  <c r="G108" i="3"/>
  <c r="G103" i="3"/>
  <c r="G101" i="3"/>
  <c r="G98" i="3"/>
  <c r="G87" i="3"/>
  <c r="G83" i="3"/>
  <c r="G73" i="3"/>
  <c r="G60" i="3"/>
  <c r="G59" i="3" s="1"/>
  <c r="G55" i="3"/>
  <c r="G54" i="3" s="1"/>
  <c r="G52" i="3"/>
  <c r="G50" i="3"/>
  <c r="G46" i="3"/>
  <c r="I36" i="3"/>
  <c r="I35" i="3" s="1"/>
  <c r="I34" i="3" s="1"/>
  <c r="I32" i="3"/>
  <c r="I31" i="3" s="1"/>
  <c r="I29" i="3"/>
  <c r="I28" i="3" s="1"/>
  <c r="I25" i="3"/>
  <c r="I24" i="3" s="1"/>
  <c r="I23" i="3" s="1"/>
  <c r="I16" i="3"/>
  <c r="I15" i="3" s="1"/>
  <c r="I11" i="3" s="1"/>
  <c r="H36" i="3"/>
  <c r="H35" i="3" s="1"/>
  <c r="H34" i="3" s="1"/>
  <c r="H32" i="3"/>
  <c r="H31" i="3" s="1"/>
  <c r="H29" i="3"/>
  <c r="H28" i="3" s="1"/>
  <c r="H25" i="3"/>
  <c r="H24" i="3" s="1"/>
  <c r="H23" i="3" s="1"/>
  <c r="H16" i="3"/>
  <c r="H15" i="3" s="1"/>
  <c r="H11" i="3" s="1"/>
  <c r="G12" i="3"/>
  <c r="G15" i="3"/>
  <c r="G21" i="3"/>
  <c r="G24" i="3"/>
  <c r="G29" i="3"/>
  <c r="G32" i="3"/>
  <c r="G31" i="3" s="1"/>
  <c r="G36" i="3"/>
  <c r="H180" i="8" l="1"/>
  <c r="H178" i="8" s="1"/>
  <c r="F176" i="8"/>
  <c r="F8" i="8" s="1"/>
  <c r="K9" i="8"/>
  <c r="I45" i="3"/>
  <c r="I100" i="3"/>
  <c r="G129" i="3"/>
  <c r="G162" i="3"/>
  <c r="G65" i="3"/>
  <c r="H221" i="8"/>
  <c r="J64" i="8"/>
  <c r="L392" i="8"/>
  <c r="L390" i="8" s="1"/>
  <c r="H392" i="8"/>
  <c r="H390" i="8" s="1"/>
  <c r="I328" i="8"/>
  <c r="I326" i="8" s="1"/>
  <c r="G392" i="8"/>
  <c r="G390" i="8" s="1"/>
  <c r="E9" i="8"/>
  <c r="G256" i="8"/>
  <c r="C180" i="8"/>
  <c r="E291" i="8"/>
  <c r="G64" i="8"/>
  <c r="G326" i="8"/>
  <c r="H9" i="8"/>
  <c r="E328" i="8"/>
  <c r="E326" i="8" s="1"/>
  <c r="J392" i="8"/>
  <c r="J390" i="8" s="1"/>
  <c r="E64" i="8"/>
  <c r="K64" i="8"/>
  <c r="K328" i="8"/>
  <c r="K326" i="8" s="1"/>
  <c r="L9" i="8"/>
  <c r="L64" i="8"/>
  <c r="L328" i="8"/>
  <c r="L326" i="8" s="1"/>
  <c r="C64" i="8"/>
  <c r="E392" i="8"/>
  <c r="E390" i="8" s="1"/>
  <c r="J9" i="8"/>
  <c r="G221" i="8"/>
  <c r="H326" i="8"/>
  <c r="K392" i="8"/>
  <c r="K390" i="8" s="1"/>
  <c r="I64" i="8"/>
  <c r="J328" i="8"/>
  <c r="J326" i="8" s="1"/>
  <c r="J176" i="8" s="1"/>
  <c r="C176" i="8"/>
  <c r="G9" i="8"/>
  <c r="H64" i="8"/>
  <c r="I392" i="8"/>
  <c r="I390" i="8" s="1"/>
  <c r="I176" i="8" s="1"/>
  <c r="I9" i="8"/>
  <c r="E180" i="8"/>
  <c r="E178" i="8" s="1"/>
  <c r="E256" i="8"/>
  <c r="E257" i="8"/>
  <c r="H291" i="8"/>
  <c r="H292" i="8"/>
  <c r="E222" i="8"/>
  <c r="E221" i="8"/>
  <c r="H256" i="8"/>
  <c r="H257" i="8"/>
  <c r="G292" i="8"/>
  <c r="G291" i="8"/>
  <c r="I44" i="3"/>
  <c r="H65" i="3"/>
  <c r="H129" i="3"/>
  <c r="H164" i="3"/>
  <c r="I77" i="3"/>
  <c r="H45" i="3"/>
  <c r="H44" i="3" s="1"/>
  <c r="I65" i="3"/>
  <c r="I64" i="3" s="1"/>
  <c r="I43" i="3" s="1"/>
  <c r="H100" i="3"/>
  <c r="G45" i="3"/>
  <c r="G44" i="3" s="1"/>
  <c r="H77" i="3"/>
  <c r="G77" i="3"/>
  <c r="G100" i="3"/>
  <c r="H163" i="3"/>
  <c r="H162" i="3" s="1"/>
  <c r="I27" i="3"/>
  <c r="I10" i="3"/>
  <c r="H27" i="3"/>
  <c r="H10" i="3"/>
  <c r="G23" i="3"/>
  <c r="G20" i="3"/>
  <c r="G11" i="3"/>
  <c r="G35" i="3"/>
  <c r="G28" i="3"/>
  <c r="H64" i="3" l="1"/>
  <c r="C8" i="8"/>
  <c r="G176" i="8"/>
  <c r="G8" i="8" s="1"/>
  <c r="K176" i="8"/>
  <c r="E176" i="8"/>
  <c r="E8" i="8" s="1"/>
  <c r="H176" i="8"/>
  <c r="H8" i="8" s="1"/>
  <c r="I8" i="8"/>
  <c r="L176" i="8"/>
  <c r="L8" i="8" s="1"/>
  <c r="K8" i="8"/>
  <c r="J8" i="8"/>
  <c r="G64" i="3"/>
  <c r="G43" i="3" s="1"/>
  <c r="H43" i="3"/>
  <c r="G19" i="3"/>
  <c r="G27" i="3"/>
  <c r="G34" i="3"/>
  <c r="P14" i="1"/>
  <c r="N14" i="1"/>
  <c r="K8" i="1"/>
  <c r="K9" i="1"/>
  <c r="K10" i="1"/>
  <c r="L10" i="1" s="1"/>
  <c r="K11" i="1"/>
  <c r="K12" i="1"/>
  <c r="K13" i="1"/>
  <c r="L13" i="1" s="1"/>
  <c r="K14" i="1"/>
  <c r="L14" i="1" s="1"/>
  <c r="I9" i="1"/>
  <c r="I27" i="1"/>
  <c r="I10" i="1"/>
  <c r="I13" i="1"/>
  <c r="I14" i="1"/>
  <c r="I8" i="1"/>
  <c r="G8" i="1"/>
  <c r="G27" i="1"/>
  <c r="G14" i="1"/>
  <c r="G9" i="1"/>
  <c r="G10" i="1"/>
  <c r="G11" i="1"/>
  <c r="G12" i="1"/>
  <c r="G13" i="1"/>
  <c r="G10" i="3" l="1"/>
</calcChain>
</file>

<file path=xl/sharedStrings.xml><?xml version="1.0" encoding="utf-8"?>
<sst xmlns="http://schemas.openxmlformats.org/spreadsheetml/2006/main" count="1058" uniqueCount="323">
  <si>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</si>
  <si>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</si>
  <si>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</si>
  <si>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</si>
  <si>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</si>
  <si>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</si>
  <si>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</si>
  <si>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</si>
  <si>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</si>
  <si>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</si>
  <si>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</si>
  <si>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</si>
  <si>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</si>
  <si>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</si>
  <si>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</si>
  <si>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</si>
  <si>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</si>
  <si>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</si>
  <si>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</si>
  <si>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</si>
  <si>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</si>
  <si>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</si>
  <si>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</si>
  <si>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</si>
  <si>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</si>
  <si>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</si>
  <si>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</si>
  <si>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</si>
  <si>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I. OPĆI DIO</t>
  </si>
  <si>
    <t>Šifra</t>
  </si>
  <si>
    <t>Materijalni rashodi</t>
  </si>
  <si>
    <t>A) SAŽETAK RAČUNA PRIHODA I RASHODA</t>
  </si>
  <si>
    <t>B) SAŽETAK RAČUNA FINANCIRANJA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</si>
  <si>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</si>
  <si>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</si>
  <si>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</si>
  <si>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</si>
  <si>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</si>
  <si>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</si>
  <si>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</si>
  <si>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</si>
  <si>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</si>
  <si>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Rashodi za nabavu proizvedene dugotrajne imovine</t>
  </si>
  <si>
    <t>C) PRENESENI VIŠAK ILI PRENESENI MANJAK I VIŠEGODIŠNJI PLAN URAVNOTEŽENJA</t>
  </si>
  <si>
    <t>Naziv</t>
  </si>
  <si>
    <t>Aktivnost A100001</t>
  </si>
  <si>
    <t>OPĆI PRIHODI I PRIMICI</t>
  </si>
  <si>
    <t xml:space="preserve"> </t>
  </si>
  <si>
    <t>Odjeljak</t>
  </si>
  <si>
    <t>Podskupina</t>
  </si>
  <si>
    <t>Pomoći pror. kor.iz pror.</t>
  </si>
  <si>
    <t>Tekuće pom. pr. korisnika</t>
  </si>
  <si>
    <t>5.K.</t>
  </si>
  <si>
    <t>Pomoći OŠ</t>
  </si>
  <si>
    <t>Prihodi od upr. i ad. prist.po posebnim prop. i naknada</t>
  </si>
  <si>
    <t>Prihodi po posebnim propisima</t>
  </si>
  <si>
    <t>Ostali nespomenuti prihodi</t>
  </si>
  <si>
    <t>4.L.</t>
  </si>
  <si>
    <t>Prihodi za posebne namjene OŠ</t>
  </si>
  <si>
    <t>3.3.</t>
  </si>
  <si>
    <t>Vlastiti prihodi OŠ</t>
  </si>
  <si>
    <t>Prihodi od prodaje proiz. irobe i pruženih usluga</t>
  </si>
  <si>
    <t>Prihodi od pruženih usluga</t>
  </si>
  <si>
    <t>6.3.</t>
  </si>
  <si>
    <t>Donacije OŠ</t>
  </si>
  <si>
    <t>Tekuće donacije</t>
  </si>
  <si>
    <t>Donacije od pravnih i fiz. osoba izvan op. pror.</t>
  </si>
  <si>
    <t>4.1.</t>
  </si>
  <si>
    <t>Prihodi iz proračuna</t>
  </si>
  <si>
    <t>Prihodi iz pror. za fin. red. djelatnosti pror. kor.</t>
  </si>
  <si>
    <t>Prihodi za fin. rash. posl.</t>
  </si>
  <si>
    <t>1.1.</t>
  </si>
  <si>
    <t>Decentralizirana sredstva</t>
  </si>
  <si>
    <t>Kapitalne pomoći iz dr. pror.</t>
  </si>
  <si>
    <t>Pomoći od ost. subjekata unutar proračuna</t>
  </si>
  <si>
    <t>Tekuće pomoći od ost. sub.</t>
  </si>
  <si>
    <t>Prihodi od imovine</t>
  </si>
  <si>
    <t>Prihodi od fin.imovine</t>
  </si>
  <si>
    <t>Kamate na oročena sredstva</t>
  </si>
  <si>
    <t>Plaće</t>
  </si>
  <si>
    <t>Plaće za redovan rad</t>
  </si>
  <si>
    <t>5.T.</t>
  </si>
  <si>
    <t>MZOS-EFS-III</t>
  </si>
  <si>
    <t>Plaće za prekovremeni rad</t>
  </si>
  <si>
    <t>Plaće za posebne uvjete r.</t>
  </si>
  <si>
    <t>Ostali rashodi za zaposlene</t>
  </si>
  <si>
    <t>Doprinosi na plaće</t>
  </si>
  <si>
    <t>Doprinosi za obvezno zdr. Os</t>
  </si>
  <si>
    <t>Naknade troškova zaposlenima</t>
  </si>
  <si>
    <t>Službena putovanja</t>
  </si>
  <si>
    <t>Prihodi za pos. nam. OŠ</t>
  </si>
  <si>
    <t>Naknade za prijevoz</t>
  </si>
  <si>
    <t>Rashodi za mat. I energiju</t>
  </si>
  <si>
    <t>Uredski mat. i ost. mat.</t>
  </si>
  <si>
    <t>Materijal i sirovine</t>
  </si>
  <si>
    <t>Energija</t>
  </si>
  <si>
    <t>Materijal i dijel. za tek. i inv.</t>
  </si>
  <si>
    <t>Sitni inventar</t>
  </si>
  <si>
    <t>Službena odjeća i obuća</t>
  </si>
  <si>
    <t>Rashodi za usluge</t>
  </si>
  <si>
    <t>Usluge telefona, pošte i pr.</t>
  </si>
  <si>
    <t>Usluge tek. i inv. održavan.</t>
  </si>
  <si>
    <t xml:space="preserve">4.L. </t>
  </si>
  <si>
    <t>Usluge promidžbe i inf.</t>
  </si>
  <si>
    <t>Komunalne usluge</t>
  </si>
  <si>
    <t>Zdravstvene i vet. Usluge</t>
  </si>
  <si>
    <t>Intelektualne i osob. Usluge</t>
  </si>
  <si>
    <t>Računalne usluge</t>
  </si>
  <si>
    <t>Ostale usluge</t>
  </si>
  <si>
    <t>Pomoći  OŠ</t>
  </si>
  <si>
    <t>Premije osiguranja</t>
  </si>
  <si>
    <t>Članarine</t>
  </si>
  <si>
    <t>Pristojbe i naknade</t>
  </si>
  <si>
    <t>Ostali nesp.rash. posl.</t>
  </si>
  <si>
    <t>Financijski rashodi</t>
  </si>
  <si>
    <t>Ostali fin. Rashodi</t>
  </si>
  <si>
    <t>Bankarske usluge i us. pl.p.</t>
  </si>
  <si>
    <t>Naknade građanima i kuć.</t>
  </si>
  <si>
    <t>Ostale naknade građ. I kuć</t>
  </si>
  <si>
    <t>5.Đ</t>
  </si>
  <si>
    <t>Ministarstvo poljoprivrede</t>
  </si>
  <si>
    <t>Ostali rashodi</t>
  </si>
  <si>
    <t>Postrojenja i oprema</t>
  </si>
  <si>
    <t>Uredska oprema i namještaj</t>
  </si>
  <si>
    <t>Knjige, umjetnička djela</t>
  </si>
  <si>
    <t>Knjige</t>
  </si>
  <si>
    <t>Naknade za rad povjerenstva</t>
  </si>
  <si>
    <t>Rashodi za dodatna ulaganja</t>
  </si>
  <si>
    <t>Rash. za dod.ul. na nef. Im.</t>
  </si>
  <si>
    <t>Dodagna ulag. na građ. obj.</t>
  </si>
  <si>
    <t>Stručno usavršavanje zaposl.</t>
  </si>
  <si>
    <t>Naknada troškova os. i. RO</t>
  </si>
  <si>
    <t>09 Obrazovanje</t>
  </si>
  <si>
    <t>091 Predškolsko i osnovno obrazovanje</t>
  </si>
  <si>
    <t>0912 Osnovno obrazovanje</t>
  </si>
  <si>
    <t>096 Dodatne usluge u obrazovanju</t>
  </si>
  <si>
    <t xml:space="preserve">SVEUKUPNO </t>
  </si>
  <si>
    <t>Program 1001</t>
  </si>
  <si>
    <t>MINIMALNI STANDARD U OSNOVNOM ŠKOLSTVU- MATERIJALNI I FINANCIJSKI RASHODI</t>
  </si>
  <si>
    <t xml:space="preserve">Rashodi poslovanja </t>
  </si>
  <si>
    <t>Izvor4.1.</t>
  </si>
  <si>
    <t>DECENTRALIZIRANA SREDSTVA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</si>
  <si>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</si>
  <si>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</si>
  <si>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</si>
  <si>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</si>
  <si>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</si>
  <si>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</si>
  <si>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</si>
  <si>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</si>
  <si>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</si>
  <si>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Zakupnine i najamnine</t>
  </si>
  <si>
    <t>Zdravstvene i veterinarske usluge</t>
  </si>
  <si>
    <t>Intelektualne i osobne usluge</t>
  </si>
  <si>
    <t>Ostali nespomenuti rashodi poslovanja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</si>
  <si>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</si>
  <si>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</si>
  <si>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</si>
  <si>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</si>
  <si>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</si>
  <si>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</si>
  <si>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Naknade građanima i kućanstvima na temelju osiguranja i druge naknade</t>
  </si>
  <si>
    <t>Ostale naknade građanima i kućanstvima iz proračuna</t>
  </si>
  <si>
    <t>Naknade građanima i kućanstvima u naravi - vlastiti prijevoz učenika OŠ</t>
  </si>
  <si>
    <t>Aktivnost A100002</t>
  </si>
  <si>
    <t>TEKUĆE INVESTICIJSKO ODRŽAVANJE- minimalni standard</t>
  </si>
  <si>
    <t>Usluge tekućeg i investicijskog održavanja</t>
  </si>
  <si>
    <t>Aktivnost A100003</t>
  </si>
  <si>
    <t>Energenti</t>
  </si>
  <si>
    <t>KAPITALNO ULAGANJE U OSNOVNO ŠKOLSTVO</t>
  </si>
  <si>
    <t>4</t>
  </si>
  <si>
    <t>45</t>
  </si>
  <si>
    <t>Rashodi za dodatna ulaganja na nefinancijskoj imovini</t>
  </si>
  <si>
    <t>451</t>
  </si>
  <si>
    <t>Dodatna ulaganja na građevinskim objektima</t>
  </si>
  <si>
    <t>POJAČANI STANDARD U ŠKOLSTVU</t>
  </si>
  <si>
    <t>Tekući projekt T100006</t>
  </si>
  <si>
    <t>OSTALE IZVANŠKOLSKE AKTIVNOSTI - LJETO U M.G.</t>
  </si>
  <si>
    <t>Izvor1.1.</t>
  </si>
  <si>
    <t>Sitan inventar i auto gume</t>
  </si>
  <si>
    <t>Tekući projekt T100027</t>
  </si>
  <si>
    <t>MEĐUNARODNA SURADNJA</t>
  </si>
  <si>
    <t>Tekući projekt T100003</t>
  </si>
  <si>
    <t>NATJECANJA</t>
  </si>
  <si>
    <t>Naknade za rad predstavničkih i izvršnih tijela, povjerenstva i slično</t>
  </si>
  <si>
    <t>Tekući projekt  T100053</t>
  </si>
  <si>
    <t>PRIJEVOZ UČENIKA S TEŠKOĆAMA</t>
  </si>
  <si>
    <t>Naknade građanima i kućanstvima u novcu</t>
  </si>
  <si>
    <t>Tekući projekt T100041</t>
  </si>
  <si>
    <t>E-TEHNIČAR</t>
  </si>
  <si>
    <t>Plaće (Bruto)</t>
  </si>
  <si>
    <t>Doprinosi za obvezno zdravstveno osiguranje</t>
  </si>
  <si>
    <t>Naknade za prijevoz, rad na terenu i odvojeni život</t>
  </si>
  <si>
    <t>Izvor5.T.</t>
  </si>
  <si>
    <t>POTICANJE KORIŠTENJA SREDSTAVA IZ FONDOVA EU</t>
  </si>
  <si>
    <t xml:space="preserve">Tekući projekt T100011 </t>
  </si>
  <si>
    <t>NOVA ŠKOLSKA SHEMA VOĆA I POVRĆA TE MLIJEKA I MLIJEČNIH PROIZVODA</t>
  </si>
  <si>
    <t>Izvor5.Đ</t>
  </si>
  <si>
    <t>MINISTARSTVO POLJOPRIVREDE</t>
  </si>
  <si>
    <t>Naknade građanima i kućanstvima iz EU sredstava - Školska shema I Medni dan</t>
  </si>
  <si>
    <t>Program 1002</t>
  </si>
  <si>
    <t>KAPITALNO ULAGANJE</t>
  </si>
  <si>
    <t>Tekući projekt T00001</t>
  </si>
  <si>
    <t>OPREMA ŠKOLA</t>
  </si>
  <si>
    <t>Uređaji,strojevi i oprema za ostale namj.</t>
  </si>
  <si>
    <t xml:space="preserve">Tekući projekt T100002 </t>
  </si>
  <si>
    <t>DODATNA ULAGANJA</t>
  </si>
  <si>
    <t>Program 1003</t>
  </si>
  <si>
    <t>TEKUĆE I INVESTICIJSKO ODRŽAVNJE U ŠKOLSTVU</t>
  </si>
  <si>
    <t>TEKUĆE I INVESTICIJSKO ODRŽAVANJE U ŠKOLSTVU</t>
  </si>
  <si>
    <t>PROGRAMI OSNOVNIH ŠKOLA IZVAN ŽUPANIJSKOG PRORAČUNA</t>
  </si>
  <si>
    <t>IZVOR5.K.</t>
  </si>
  <si>
    <t>POMOĆI OŠ</t>
  </si>
  <si>
    <t>Uredski materijal</t>
  </si>
  <si>
    <t>Materijal i dijelovi za tekuće i inv. odr.</t>
  </si>
  <si>
    <t>Usluge tekućeg i investic.održavanja</t>
  </si>
  <si>
    <t>Laboratorijske usluge</t>
  </si>
  <si>
    <t>Naknada troškova osobama iz. RO</t>
  </si>
  <si>
    <t>Pristojbe i naknade-nezap.invalida</t>
  </si>
  <si>
    <t>Troškovi sudskih postupaka</t>
  </si>
  <si>
    <t>Bankarske usluge i usluge platnog prom.</t>
  </si>
  <si>
    <t xml:space="preserve">Ostali rashodi </t>
  </si>
  <si>
    <t>IZVOR3.3.</t>
  </si>
  <si>
    <t>VLASTITI PRIHODI OŠ</t>
  </si>
  <si>
    <t>IZVOR4.L.</t>
  </si>
  <si>
    <t>PRIHODI ZA POSEBNE NAMJENE OŠ</t>
  </si>
  <si>
    <t>IZVOR6.3.</t>
  </si>
  <si>
    <t>DONACIJE OŠ</t>
  </si>
  <si>
    <t>ADMINISTRATIVNO, TEHNIČKO I STRUČNO OSOBLJE</t>
  </si>
  <si>
    <t>IZVOR5.K</t>
  </si>
  <si>
    <t>Plaće za posebne uvjete rada</t>
  </si>
  <si>
    <t>Doprinosi za obvezno osiguranje u slučaju nezaposlenosti-tužbe</t>
  </si>
  <si>
    <t>ŠKOLSKA KUHINJA</t>
  </si>
  <si>
    <t>Uredski materijal i ostali materija.rashodi</t>
  </si>
  <si>
    <t>Materijal za tekuće i inv.održavanje</t>
  </si>
  <si>
    <t>Ostali nespomen.rashodi poslovanja</t>
  </si>
  <si>
    <t>IZVOR4.L</t>
  </si>
  <si>
    <t>Sportska i glazbena oprema</t>
  </si>
  <si>
    <t>PRODUŽENI BORAVAK</t>
  </si>
  <si>
    <t>Uredski materijal i ostali materij. rashodi</t>
  </si>
  <si>
    <t>Tekući projekt T100009</t>
  </si>
  <si>
    <t>OSTALE IZVANUČIONIČKE AKTIVNOSTI</t>
  </si>
  <si>
    <t>3</t>
  </si>
  <si>
    <t>32</t>
  </si>
  <si>
    <t>Tekući projekt T100024</t>
  </si>
  <si>
    <t>OSPOSOBLJAVANJE BEZ ZASNIVANJA RADNOG ODNOSA</t>
  </si>
  <si>
    <t>31</t>
  </si>
  <si>
    <t>311</t>
  </si>
  <si>
    <t>3111</t>
  </si>
  <si>
    <t>321</t>
  </si>
  <si>
    <t>3212</t>
  </si>
  <si>
    <t>Naknade za prijevoz, za rad na terenu i odvojeni život</t>
  </si>
  <si>
    <t>3213</t>
  </si>
  <si>
    <t>Tekući projekt T100012</t>
  </si>
  <si>
    <t>Komunikacijska oprema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</si>
  <si>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</si>
  <si>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</si>
  <si>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</si>
  <si>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</si>
  <si>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IZVOR3.3</t>
  </si>
  <si>
    <t>IZVOR6.3</t>
  </si>
  <si>
    <t>Tekući projekt T100013</t>
  </si>
  <si>
    <t>4511</t>
  </si>
  <si>
    <t xml:space="preserve">Tekući projekt T100014 </t>
  </si>
  <si>
    <t>TEKUĆE I INVESTICIJSKO ODRŽAVANJE</t>
  </si>
  <si>
    <t>Usluge tekućeg i investicijs.održavanja</t>
  </si>
  <si>
    <t>Tekući projekt T100020</t>
  </si>
  <si>
    <t>NABAVA UDŽBENIKA ZA UČENIKE</t>
  </si>
  <si>
    <t>Naknade građanima i kućanstvima u naravi</t>
  </si>
  <si>
    <t>Knjige-UDŽBENICI NISU RADNI</t>
  </si>
  <si>
    <t>II POSEBNI DIO</t>
  </si>
  <si>
    <t>PLAN 2022.</t>
  </si>
  <si>
    <t>PLAN ZA 2023.</t>
  </si>
  <si>
    <t>PROJEKCIJA ZA 2025.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</si>
  <si>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</si>
  <si>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</si>
  <si>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</si>
  <si>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</si>
  <si>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</si>
  <si>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 xml:space="preserve">                                  A. RAČUN PRIHODA I RASHODA</t>
  </si>
  <si>
    <t xml:space="preserve">                                                         RASHODI POSLOVANJA</t>
  </si>
  <si>
    <t>FINANCIJSKI PLAN PRORAČUNSKOG KORISNIKA OŠ ANTE KOVAČIĆA MARIJA GORICA ZA 2024. I PROJEK. ZA 2025.I 2026.</t>
  </si>
  <si>
    <t>IZVRŠENJE 2022.</t>
  </si>
  <si>
    <t>PLAN ZA 2024.</t>
  </si>
  <si>
    <t>PROJEKCIJA ZA 2026.</t>
  </si>
  <si>
    <t>Izvršenje 2022.</t>
  </si>
  <si>
    <t>Plan za 2024.</t>
  </si>
  <si>
    <t>FINANCISKI PLAN  OŠ ANTE KOVAČIĆA MARIJA GORICA ZA 2024. I PROJEKCIJA ZA 2025. I 2026.  GODINU</t>
  </si>
  <si>
    <t>FINANCIJSKI PLAN PRORAČUNSKOG KORISNIKA OŠ ANTE KOVAČIĆA MARIJA GORICA
ZA 2024. I PROJEKCIJA ZA 2025. I 2026. GODINU</t>
  </si>
  <si>
    <t>Izvršenje 2022.**</t>
  </si>
  <si>
    <t>Projekcija 
za 2026.</t>
  </si>
  <si>
    <t>NABAVA PRIBORA ZA ŠKOLSKU KUHINJU</t>
  </si>
  <si>
    <t>Naknade građanima i kućanstvima</t>
  </si>
  <si>
    <t>EUR</t>
  </si>
  <si>
    <t>Ravnateljica: Jasna Horvat, mag.prim.educ.</t>
  </si>
  <si>
    <t>PRSTEN POTPORE VII</t>
  </si>
  <si>
    <t>Tekući projekt T100058</t>
  </si>
  <si>
    <t>FINANCIJSKI PLAN OŠ ANTE KOVAČIĆA MARIJA GORICA ZA 2024. I PROJEKCIJA ZA 2025. I 2026. GODINU
ZA 2024. I PROJEKCIJA ZA 2025. I 2026. GODINU</t>
  </si>
  <si>
    <t>PRIHODI POSLOVANJA PREMA IZVORIMA FINANCIRANJA</t>
  </si>
  <si>
    <t>Brojčana oznaka i naziv</t>
  </si>
  <si>
    <t>Plan 2023.</t>
  </si>
  <si>
    <t>1 Opći prihodi i primici</t>
  </si>
  <si>
    <t xml:space="preserve">  1.1 Opći prihodi i primici</t>
  </si>
  <si>
    <t>3 Vlastiti prihodi</t>
  </si>
  <si>
    <t>3.3. Vlastiti prihodi OŠ</t>
  </si>
  <si>
    <t>4 Prihodi za posebne namjene</t>
  </si>
  <si>
    <t>4.1. Decentralizirana sredstva - OŠ</t>
  </si>
  <si>
    <t>4.L. Prihodi za posebne namjene - OŠ</t>
  </si>
  <si>
    <t>5 Pomoći</t>
  </si>
  <si>
    <t>5.Đ. Ministarstvo poljoprivrede</t>
  </si>
  <si>
    <t>5.K. Pomoći - OŠ</t>
  </si>
  <si>
    <t>5.T. MZO-ESF</t>
  </si>
  <si>
    <t>6 Donacije</t>
  </si>
  <si>
    <t>6.3. Donacije - OŠ</t>
  </si>
  <si>
    <t>RASHODI POSLOVANJA PREMA IZVORIMA FINANCIRANJA</t>
  </si>
  <si>
    <t xml:space="preserve"> 1.1 Opći prihodi i primici</t>
  </si>
  <si>
    <t>4.1. Decentralizirana sredstva-OŠ</t>
  </si>
  <si>
    <t xml:space="preserve">OŠ ANTE KOVAČIĆA MARIJA GORICA SANACIJA KROVA           </t>
  </si>
  <si>
    <t xml:space="preserve">Kapitalni projekt K100174 </t>
  </si>
  <si>
    <t>Dop. za obv. osig.u sl. nez. tužbe</t>
  </si>
  <si>
    <t>OPSKRBA BESP. ZALIHAMA MENST. HIGIJ. POTREPŠTINA</t>
  </si>
  <si>
    <t>IZVOR 5.K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</si>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</sst>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7"/>
      <color rgb="FFC00000"/>
      <name val="Arial"/>
      <family val="2"/>
      <charset val="238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indexed="8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000000"/>
      <name val="Arial"/>
      <family val="2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rgb="FF7030A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theme="2"/>
        <bgColor rgb="FFE1E1FF"/>
      </patternFill>
    </fill>
    <fill>
      <patternFill patternType="solid">
        <fgColor theme="0"/>
        <bgColor rgb="FFE1E1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rgb="FFE1E1FF"/>
      </patternFill>
    </fill>
    <fill>
      <patternFill patternType="solid">
        <fgColor rgb="FFFFFF00"/>
        <bgColor rgb="FFC1C1FF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7" fillId="4" borderId="4" xfId="0" applyNumberFormat="1" applyFont="1" applyFill="1" applyBorder="1" applyAlignment="1" applyProtection="1">
      <alignment horizontal="center" vertical="center" wrapText="1"/>
    </xf>
    <xf numFmtId="0" fontId="18" fillId="2" borderId="3" xfId="0" quotePrefix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6" borderId="3" xfId="0" applyNumberFormat="1" applyFont="1" applyFill="1" applyBorder="1" applyAlignment="1" applyProtection="1">
      <alignment horizontal="left" wrapText="1"/>
    </xf>
    <xf numFmtId="0" fontId="11" fillId="6" borderId="3" xfId="0" applyNumberFormat="1" applyFont="1" applyFill="1" applyBorder="1" applyAlignment="1" applyProtection="1">
      <alignment wrapText="1"/>
    </xf>
    <xf numFmtId="4" fontId="11" fillId="6" borderId="3" xfId="0" applyNumberFormat="1" applyFont="1" applyFill="1" applyBorder="1" applyAlignment="1" applyProtection="1"/>
    <xf numFmtId="4" fontId="20" fillId="6" borderId="3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/>
    <xf numFmtId="0" fontId="21" fillId="7" borderId="3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left" vertical="center" wrapText="1" readingOrder="1"/>
    </xf>
    <xf numFmtId="4" fontId="22" fillId="7" borderId="3" xfId="0" applyNumberFormat="1" applyFont="1" applyFill="1" applyBorder="1" applyAlignment="1">
      <alignment horizontal="right" vertical="center" wrapText="1" readingOrder="1"/>
    </xf>
    <xf numFmtId="0" fontId="6" fillId="0" borderId="0" xfId="0" applyNumberFormat="1" applyFont="1" applyFill="1" applyBorder="1" applyAlignment="1" applyProtection="1"/>
    <xf numFmtId="0" fontId="21" fillId="8" borderId="3" xfId="0" applyFont="1" applyFill="1" applyBorder="1" applyAlignment="1">
      <alignment horizontal="left" vertical="center" wrapText="1"/>
    </xf>
    <xf numFmtId="0" fontId="21" fillId="8" borderId="3" xfId="0" applyFont="1" applyFill="1" applyBorder="1" applyAlignment="1">
      <alignment horizontal="left" vertical="center" wrapText="1" readingOrder="1"/>
    </xf>
    <xf numFmtId="4" fontId="22" fillId="8" borderId="3" xfId="0" applyNumberFormat="1" applyFont="1" applyFill="1" applyBorder="1" applyAlignment="1">
      <alignment horizontal="right" vertical="center" wrapText="1" readingOrder="1"/>
    </xf>
    <xf numFmtId="0" fontId="23" fillId="8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wrapText="1"/>
    </xf>
    <xf numFmtId="4" fontId="6" fillId="0" borderId="3" xfId="0" applyNumberFormat="1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Fill="1" applyBorder="1" applyAlignment="1" applyProtection="1">
      <alignment wrapText="1"/>
    </xf>
    <xf numFmtId="4" fontId="3" fillId="0" borderId="3" xfId="0" applyNumberFormat="1" applyFont="1" applyFill="1" applyBorder="1" applyAlignment="1" applyProtection="1">
      <alignment horizontal="right"/>
    </xf>
    <xf numFmtId="0" fontId="22" fillId="8" borderId="3" xfId="0" applyFont="1" applyFill="1" applyBorder="1" applyAlignment="1">
      <alignment horizontal="left" vertical="center" wrapText="1"/>
    </xf>
    <xf numFmtId="0" fontId="22" fillId="8" borderId="3" xfId="0" applyFont="1" applyFill="1" applyBorder="1" applyAlignment="1">
      <alignment horizontal="left" vertical="center" wrapText="1" readingOrder="1"/>
    </xf>
    <xf numFmtId="0" fontId="22" fillId="7" borderId="3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left" vertical="center" wrapText="1" readingOrder="1"/>
    </xf>
    <xf numFmtId="0" fontId="25" fillId="9" borderId="3" xfId="0" applyFont="1" applyFill="1" applyBorder="1" applyAlignment="1">
      <alignment horizontal="left" vertical="center" wrapText="1"/>
    </xf>
    <xf numFmtId="0" fontId="24" fillId="0" borderId="3" xfId="0" applyNumberFormat="1" applyFont="1" applyFill="1" applyBorder="1" applyAlignment="1" applyProtection="1">
      <alignment horizontal="center" wrapText="1"/>
    </xf>
    <xf numFmtId="0" fontId="24" fillId="0" borderId="3" xfId="0" applyNumberFormat="1" applyFont="1" applyFill="1" applyBorder="1" applyAlignment="1" applyProtection="1">
      <alignment wrapText="1"/>
    </xf>
    <xf numFmtId="4" fontId="24" fillId="0" borderId="3" xfId="0" applyNumberFormat="1" applyFont="1" applyFill="1" applyBorder="1" applyAlignment="1" applyProtection="1">
      <alignment horizontal="right"/>
    </xf>
    <xf numFmtId="4" fontId="26" fillId="7" borderId="3" xfId="0" applyNumberFormat="1" applyFont="1" applyFill="1" applyBorder="1" applyAlignment="1">
      <alignment horizontal="right" vertical="center" wrapText="1" readingOrder="1"/>
    </xf>
    <xf numFmtId="0" fontId="11" fillId="0" borderId="3" xfId="0" applyNumberFormat="1" applyFont="1" applyFill="1" applyBorder="1" applyAlignment="1" applyProtection="1">
      <alignment horizontal="center" wrapText="1"/>
    </xf>
    <xf numFmtId="0" fontId="11" fillId="0" borderId="3" xfId="0" applyNumberFormat="1" applyFont="1" applyFill="1" applyBorder="1" applyAlignment="1" applyProtection="1">
      <alignment wrapText="1"/>
    </xf>
    <xf numFmtId="4" fontId="11" fillId="0" borderId="3" xfId="0" applyNumberFormat="1" applyFont="1" applyFill="1" applyBorder="1" applyAlignment="1" applyProtection="1">
      <alignment horizontal="right"/>
    </xf>
    <xf numFmtId="0" fontId="26" fillId="8" borderId="3" xfId="0" applyFont="1" applyFill="1" applyBorder="1" applyAlignment="1">
      <alignment horizontal="left" vertical="center" wrapText="1"/>
    </xf>
    <xf numFmtId="4" fontId="11" fillId="8" borderId="3" xfId="0" applyNumberFormat="1" applyFont="1" applyFill="1" applyBorder="1" applyAlignment="1">
      <alignment horizontal="right" vertical="center" wrapText="1" readingOrder="1"/>
    </xf>
    <xf numFmtId="4" fontId="27" fillId="7" borderId="3" xfId="0" applyNumberFormat="1" applyFont="1" applyFill="1" applyBorder="1" applyAlignment="1">
      <alignment horizontal="right" vertical="center" wrapText="1" readingOrder="1"/>
    </xf>
    <xf numFmtId="0" fontId="28" fillId="0" borderId="3" xfId="0" applyNumberFormat="1" applyFont="1" applyFill="1" applyBorder="1" applyAlignment="1" applyProtection="1">
      <alignment horizontal="center" wrapText="1"/>
    </xf>
    <xf numFmtId="0" fontId="28" fillId="0" borderId="3" xfId="0" applyNumberFormat="1" applyFont="1" applyFill="1" applyBorder="1" applyAlignment="1" applyProtection="1">
      <alignment wrapText="1"/>
    </xf>
    <xf numFmtId="4" fontId="22" fillId="10" borderId="3" xfId="0" applyNumberFormat="1" applyFont="1" applyFill="1" applyBorder="1" applyAlignment="1">
      <alignment horizontal="right" vertical="center" wrapText="1" readingOrder="1"/>
    </xf>
    <xf numFmtId="0" fontId="29" fillId="8" borderId="3" xfId="0" applyFont="1" applyFill="1" applyBorder="1" applyAlignment="1">
      <alignment horizontal="left" vertical="center" wrapText="1"/>
    </xf>
    <xf numFmtId="0" fontId="30" fillId="0" borderId="0" xfId="0" quotePrefix="1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 wrapText="1"/>
    </xf>
    <xf numFmtId="0" fontId="19" fillId="0" borderId="3" xfId="0" applyNumberFormat="1" applyFont="1" applyFill="1" applyBorder="1" applyAlignment="1" applyProtection="1">
      <alignment wrapText="1"/>
    </xf>
    <xf numFmtId="0" fontId="31" fillId="0" borderId="0" xfId="0" applyNumberFormat="1" applyFont="1" applyFill="1" applyBorder="1" applyAlignment="1" applyProtection="1"/>
    <xf numFmtId="0" fontId="26" fillId="8" borderId="3" xfId="0" applyFont="1" applyFill="1" applyBorder="1" applyAlignment="1">
      <alignment horizontal="left" vertical="center" wrapText="1" readingOrder="1"/>
    </xf>
    <xf numFmtId="0" fontId="32" fillId="8" borderId="3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/>
    </xf>
    <xf numFmtId="0" fontId="30" fillId="8" borderId="3" xfId="0" applyFont="1" applyFill="1" applyBorder="1" applyAlignment="1">
      <alignment horizontal="left" vertical="center" wrapText="1"/>
    </xf>
    <xf numFmtId="0" fontId="30" fillId="8" borderId="3" xfId="0" applyFont="1" applyFill="1" applyBorder="1" applyAlignment="1">
      <alignment horizontal="left" vertical="center" wrapText="1" readingOrder="1"/>
    </xf>
    <xf numFmtId="4" fontId="33" fillId="8" borderId="3" xfId="0" applyNumberFormat="1" applyFont="1" applyFill="1" applyBorder="1" applyAlignment="1">
      <alignment horizontal="right" vertical="center" wrapText="1" readingOrder="1"/>
    </xf>
    <xf numFmtId="0" fontId="34" fillId="8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4" fontId="36" fillId="0" borderId="3" xfId="0" applyNumberFormat="1" applyFont="1" applyFill="1" applyBorder="1" applyAlignment="1" applyProtection="1">
      <alignment horizontal="right"/>
    </xf>
    <xf numFmtId="4" fontId="37" fillId="2" borderId="3" xfId="0" applyNumberFormat="1" applyFont="1" applyFill="1" applyBorder="1" applyAlignment="1" applyProtection="1">
      <alignment horizontal="right"/>
    </xf>
    <xf numFmtId="0" fontId="33" fillId="0" borderId="3" xfId="0" applyFont="1" applyFill="1" applyBorder="1" applyAlignment="1">
      <alignment horizontal="left" vertical="center" wrapText="1" readingOrder="1"/>
    </xf>
    <xf numFmtId="0" fontId="38" fillId="11" borderId="3" xfId="0" applyFont="1" applyFill="1" applyBorder="1" applyAlignment="1">
      <alignment horizontal="center" vertical="center" wrapText="1" readingOrder="1"/>
    </xf>
    <xf numFmtId="0" fontId="38" fillId="11" borderId="3" xfId="0" applyFont="1" applyFill="1" applyBorder="1" applyAlignment="1">
      <alignment vertical="center" wrapText="1" readingOrder="1"/>
    </xf>
    <xf numFmtId="4" fontId="22" fillId="0" borderId="3" xfId="0" applyNumberFormat="1" applyFont="1" applyFill="1" applyBorder="1" applyAlignment="1">
      <alignment horizontal="right" vertical="center" wrapText="1" readingOrder="1"/>
    </xf>
    <xf numFmtId="0" fontId="38" fillId="0" borderId="3" xfId="0" applyFont="1" applyBorder="1" applyAlignment="1">
      <alignment horizontal="center" vertical="center" wrapText="1" readingOrder="1"/>
    </xf>
    <xf numFmtId="0" fontId="38" fillId="0" borderId="3" xfId="0" applyFont="1" applyBorder="1" applyAlignment="1">
      <alignment vertical="center" wrapText="1" readingOrder="1"/>
    </xf>
    <xf numFmtId="0" fontId="39" fillId="0" borderId="3" xfId="0" applyFont="1" applyBorder="1" applyAlignment="1">
      <alignment horizontal="center" vertical="center" wrapText="1" readingOrder="1"/>
    </xf>
    <xf numFmtId="0" fontId="39" fillId="0" borderId="3" xfId="0" applyFont="1" applyBorder="1" applyAlignment="1">
      <alignment vertical="center" wrapText="1" readingOrder="1"/>
    </xf>
    <xf numFmtId="0" fontId="38" fillId="11" borderId="3" xfId="0" applyFont="1" applyFill="1" applyBorder="1" applyAlignment="1">
      <alignment horizontal="left" vertical="center" wrapText="1" readingOrder="1"/>
    </xf>
    <xf numFmtId="0" fontId="38" fillId="0" borderId="3" xfId="0" applyFont="1" applyBorder="1" applyAlignment="1">
      <alignment horizontal="left" vertical="center" wrapText="1" readingOrder="1"/>
    </xf>
    <xf numFmtId="0" fontId="39" fillId="0" borderId="3" xfId="0" applyFont="1" applyBorder="1" applyAlignment="1">
      <alignment horizontal="left" vertical="center" wrapText="1" readingOrder="1"/>
    </xf>
    <xf numFmtId="4" fontId="21" fillId="8" borderId="3" xfId="0" applyNumberFormat="1" applyFont="1" applyFill="1" applyBorder="1" applyAlignment="1">
      <alignment horizontal="right" vertical="center" wrapText="1" readingOrder="1"/>
    </xf>
    <xf numFmtId="0" fontId="22" fillId="0" borderId="3" xfId="0" applyFont="1" applyFill="1" applyBorder="1" applyAlignment="1">
      <alignment horizontal="left" vertical="center" wrapText="1" readingOrder="1"/>
    </xf>
    <xf numFmtId="0" fontId="21" fillId="10" borderId="3" xfId="0" applyFont="1" applyFill="1" applyBorder="1" applyAlignment="1">
      <alignment horizontal="left" vertical="center" wrapText="1" readingOrder="1"/>
    </xf>
    <xf numFmtId="0" fontId="40" fillId="0" borderId="0" xfId="0" applyNumberFormat="1" applyFont="1" applyFill="1" applyBorder="1" applyAlignment="1" applyProtection="1"/>
    <xf numFmtId="0" fontId="41" fillId="8" borderId="3" xfId="0" applyFont="1" applyFill="1" applyBorder="1" applyAlignment="1">
      <alignment horizontal="left" vertical="center" wrapText="1"/>
    </xf>
    <xf numFmtId="0" fontId="41" fillId="8" borderId="3" xfId="0" applyFont="1" applyFill="1" applyBorder="1" applyAlignment="1">
      <alignment horizontal="left" vertical="center" wrapText="1" readingOrder="1"/>
    </xf>
    <xf numFmtId="0" fontId="42" fillId="8" borderId="3" xfId="0" applyFont="1" applyFill="1" applyBorder="1" applyAlignment="1">
      <alignment horizontal="left" vertical="center" wrapText="1"/>
    </xf>
    <xf numFmtId="0" fontId="42" fillId="8" borderId="3" xfId="0" applyFont="1" applyFill="1" applyBorder="1" applyAlignment="1">
      <alignment horizontal="left" vertical="center" wrapText="1" readingOrder="1"/>
    </xf>
    <xf numFmtId="4" fontId="43" fillId="8" borderId="3" xfId="0" applyNumberFormat="1" applyFont="1" applyFill="1" applyBorder="1" applyAlignment="1">
      <alignment horizontal="right" vertical="center" wrapText="1" readingOrder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12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/>
    <xf numFmtId="0" fontId="36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/>
    <xf numFmtId="0" fontId="38" fillId="0" borderId="0" xfId="0" applyFont="1" applyFill="1" applyAlignment="1">
      <alignment horizontal="left" vertical="center" wrapText="1" readingOrder="1"/>
    </xf>
    <xf numFmtId="0" fontId="6" fillId="0" borderId="3" xfId="0" applyNumberFormat="1" applyFont="1" applyFill="1" applyBorder="1" applyAlignment="1" applyProtection="1">
      <alignment horizontal="left" wrapText="1"/>
    </xf>
    <xf numFmtId="0" fontId="45" fillId="12" borderId="0" xfId="0" applyNumberFormat="1" applyFont="1" applyFill="1" applyBorder="1" applyAlignment="1" applyProtection="1">
      <alignment horizontal="center" wrapText="1"/>
    </xf>
    <xf numFmtId="0" fontId="46" fillId="12" borderId="0" xfId="0" applyNumberFormat="1" applyFont="1" applyFill="1" applyBorder="1" applyAlignment="1" applyProtection="1">
      <alignment wrapText="1"/>
    </xf>
    <xf numFmtId="0" fontId="46" fillId="1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17" fillId="4" borderId="3" xfId="0" applyNumberFormat="1" applyFont="1" applyFill="1" applyBorder="1" applyAlignment="1" applyProtection="1">
      <alignment horizontal="center" vertical="center" wrapText="1"/>
    </xf>
    <xf numFmtId="0" fontId="47" fillId="0" borderId="0" xfId="0" applyFont="1"/>
    <xf numFmtId="0" fontId="20" fillId="2" borderId="3" xfId="0" applyNumberFormat="1" applyFont="1" applyFill="1" applyBorder="1" applyAlignment="1" applyProtection="1">
      <alignment horizontal="left" vertical="center" wrapText="1"/>
    </xf>
    <xf numFmtId="3" fontId="48" fillId="2" borderId="3" xfId="0" applyNumberFormat="1" applyFont="1" applyFill="1" applyBorder="1" applyAlignment="1">
      <alignment horizontal="right"/>
    </xf>
    <xf numFmtId="0" fontId="49" fillId="2" borderId="3" xfId="0" applyNumberFormat="1" applyFont="1" applyFill="1" applyBorder="1" applyAlignment="1" applyProtection="1">
      <alignment horizontal="left" vertical="center" wrapText="1"/>
    </xf>
    <xf numFmtId="3" fontId="48" fillId="2" borderId="4" xfId="0" applyNumberFormat="1" applyFont="1" applyFill="1" applyBorder="1" applyAlignment="1">
      <alignment horizontal="right"/>
    </xf>
    <xf numFmtId="0" fontId="49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/>
    </xf>
    <xf numFmtId="0" fontId="20" fillId="2" borderId="3" xfId="0" applyNumberFormat="1" applyFont="1" applyFill="1" applyBorder="1" applyAlignment="1" applyProtection="1">
      <alignment horizontal="left" vertical="center"/>
    </xf>
    <xf numFmtId="0" fontId="20" fillId="2" borderId="3" xfId="0" applyNumberFormat="1" applyFont="1" applyFill="1" applyBorder="1" applyAlignment="1" applyProtection="1">
      <alignment vertical="center" wrapText="1"/>
    </xf>
    <xf numFmtId="0" fontId="49" fillId="2" borderId="3" xfId="0" applyNumberFormat="1" applyFont="1" applyFill="1" applyBorder="1" applyAlignment="1" applyProtection="1">
      <alignment vertical="center" wrapText="1"/>
    </xf>
    <xf numFmtId="16" fontId="49" fillId="2" borderId="3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Alignment="1" applyProtection="1">
      <alignment vertical="center" wrapText="1"/>
    </xf>
    <xf numFmtId="3" fontId="49" fillId="5" borderId="3" xfId="0" applyNumberFormat="1" applyFont="1" applyFill="1" applyBorder="1" applyAlignment="1">
      <alignment horizontal="right"/>
    </xf>
    <xf numFmtId="3" fontId="49" fillId="2" borderId="3" xfId="0" applyNumberFormat="1" applyFont="1" applyFill="1" applyBorder="1" applyAlignment="1">
      <alignment horizontal="right"/>
    </xf>
    <xf numFmtId="3" fontId="50" fillId="2" borderId="3" xfId="0" applyNumberFormat="1" applyFont="1" applyFill="1" applyBorder="1" applyAlignment="1">
      <alignment horizontal="right"/>
    </xf>
    <xf numFmtId="3" fontId="49" fillId="2" borderId="4" xfId="0" applyNumberFormat="1" applyFont="1" applyFill="1" applyBorder="1" applyAlignment="1">
      <alignment horizontal="right"/>
    </xf>
    <xf numFmtId="16" fontId="18" fillId="2" borderId="3" xfId="0" quotePrefix="1" applyNumberFormat="1" applyFont="1" applyFill="1" applyBorder="1" applyAlignment="1">
      <alignment horizontal="left" vertical="center"/>
    </xf>
    <xf numFmtId="3" fontId="50" fillId="5" borderId="3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17" fillId="5" borderId="4" xfId="0" applyNumberFormat="1" applyFont="1" applyFill="1" applyBorder="1" applyAlignment="1" applyProtection="1">
      <alignment horizontal="center" vertical="center" wrapText="1"/>
    </xf>
    <xf numFmtId="0" fontId="17" fillId="5" borderId="3" xfId="0" applyNumberFormat="1" applyFont="1" applyFill="1" applyBorder="1" applyAlignment="1" applyProtection="1">
      <alignment horizontal="center" vertical="center" wrapText="1"/>
    </xf>
    <xf numFmtId="4" fontId="3" fillId="5" borderId="3" xfId="0" applyNumberFormat="1" applyFont="1" applyFill="1" applyBorder="1" applyAlignment="1" applyProtection="1">
      <alignment horizontal="right"/>
    </xf>
    <xf numFmtId="4" fontId="6" fillId="5" borderId="3" xfId="0" applyNumberFormat="1" applyFont="1" applyFill="1" applyBorder="1" applyAlignment="1" applyProtection="1">
      <alignment horizontal="right"/>
    </xf>
    <xf numFmtId="4" fontId="51" fillId="0" borderId="3" xfId="0" applyNumberFormat="1" applyFont="1" applyFill="1" applyBorder="1" applyAlignment="1" applyProtection="1">
      <alignment horizontal="right"/>
    </xf>
    <xf numFmtId="4" fontId="22" fillId="13" borderId="3" xfId="0" applyNumberFormat="1" applyFont="1" applyFill="1" applyBorder="1" applyAlignment="1">
      <alignment horizontal="right" vertical="center" wrapText="1" readingOrder="1"/>
    </xf>
    <xf numFmtId="4" fontId="22" fillId="14" borderId="3" xfId="0" applyNumberFormat="1" applyFont="1" applyFill="1" applyBorder="1" applyAlignment="1">
      <alignment horizontal="right" vertical="center" wrapText="1" readingOrder="1"/>
    </xf>
    <xf numFmtId="4" fontId="21" fillId="13" borderId="3" xfId="0" applyNumberFormat="1" applyFont="1" applyFill="1" applyBorder="1" applyAlignment="1">
      <alignment horizontal="right" vertical="center" wrapText="1" readingOrder="1"/>
    </xf>
    <xf numFmtId="4" fontId="11" fillId="13" borderId="3" xfId="0" applyNumberFormat="1" applyFont="1" applyFill="1" applyBorder="1" applyAlignment="1">
      <alignment horizontal="right" vertical="center" wrapText="1" readingOrder="1"/>
    </xf>
    <xf numFmtId="3" fontId="48" fillId="5" borderId="3" xfId="0" applyNumberFormat="1" applyFont="1" applyFill="1" applyBorder="1" applyAlignment="1">
      <alignment horizontal="right"/>
    </xf>
    <xf numFmtId="3" fontId="20" fillId="2" borderId="4" xfId="0" applyNumberFormat="1" applyFont="1" applyFill="1" applyBorder="1" applyAlignment="1">
      <alignment horizontal="right"/>
    </xf>
    <xf numFmtId="3" fontId="20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 applyProtection="1">
      <alignment horizontal="right"/>
    </xf>
    <xf numFmtId="4" fontId="11" fillId="2" borderId="3" xfId="0" applyNumberFormat="1" applyFont="1" applyFill="1" applyBorder="1" applyAlignment="1" applyProtection="1">
      <alignment horizontal="right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 applyProtection="1">
      <alignment horizontal="right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</xf>
    <xf numFmtId="0" fontId="10" fillId="2" borderId="3" xfId="0" quotePrefix="1" applyFont="1" applyFill="1" applyBorder="1" applyAlignment="1">
      <alignment horizontal="left" vertical="center"/>
    </xf>
    <xf numFmtId="4" fontId="9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0" fontId="52" fillId="0" borderId="3" xfId="0" applyNumberFormat="1" applyFont="1" applyFill="1" applyBorder="1" applyAlignment="1" applyProtection="1">
      <alignment horizontal="left" vertical="center" wrapText="1"/>
    </xf>
    <xf numFmtId="4" fontId="9" fillId="2" borderId="3" xfId="0" applyNumberFormat="1" applyFont="1" applyFill="1" applyBorder="1" applyAlignment="1" applyProtection="1">
      <alignment horizontal="right" wrapText="1"/>
    </xf>
    <xf numFmtId="4" fontId="11" fillId="2" borderId="3" xfId="0" applyNumberFormat="1" applyFont="1" applyFill="1" applyBorder="1" applyAlignment="1" applyProtection="1">
      <alignment horizontal="right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4" fontId="53" fillId="2" borderId="4" xfId="0" applyNumberFormat="1" applyFont="1" applyFill="1" applyBorder="1" applyAlignment="1" applyProtection="1">
      <alignment vertical="center" wrapText="1"/>
    </xf>
    <xf numFmtId="4" fontId="53" fillId="0" borderId="3" xfId="0" applyNumberFormat="1" applyFont="1" applyFill="1" applyBorder="1" applyAlignment="1" applyProtection="1">
      <alignment horizontal="right" vertical="center" wrapText="1"/>
    </xf>
    <xf numFmtId="4" fontId="53" fillId="2" borderId="4" xfId="0" applyNumberFormat="1" applyFont="1" applyFill="1" applyBorder="1" applyAlignment="1">
      <alignment horizontal="right"/>
    </xf>
    <xf numFmtId="4" fontId="53" fillId="2" borderId="3" xfId="0" applyNumberFormat="1" applyFont="1" applyFill="1" applyBorder="1" applyAlignment="1">
      <alignment horizontal="right"/>
    </xf>
    <xf numFmtId="4" fontId="54" fillId="2" borderId="4" xfId="0" applyNumberFormat="1" applyFont="1" applyFill="1" applyBorder="1" applyAlignment="1">
      <alignment horizontal="right"/>
    </xf>
    <xf numFmtId="4" fontId="54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47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wrapText="1"/>
    </xf>
    <xf numFmtId="0" fontId="44" fillId="0" borderId="1" xfId="0" applyNumberFormat="1" applyFont="1" applyFill="1" applyBorder="1" applyAlignment="1" applyProtection="1">
      <alignment horizontal="center" vertical="center"/>
    </xf>
    <xf numFmtId="0" fontId="44" fillId="0" borderId="2" xfId="0" applyNumberFormat="1" applyFont="1" applyFill="1" applyBorder="1" applyAlignment="1" applyProtection="1">
      <alignment horizontal="center" vertical="center"/>
    </xf>
    <xf numFmtId="0" fontId="44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55" fillId="9" borderId="3" xfId="0" applyFont="1" applyFill="1" applyBorder="1" applyAlignment="1">
      <alignment horizontal="left" vertical="center" wrapText="1"/>
    </xf>
    <xf numFmtId="0" fontId="27" fillId="8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workbookViewId="0">
      <selection activeCell="A16" sqref="A16:O16"/>
    </sheetView>
  </sheetViews>
  <sheetFormatPr defaultRowHeight="14.4" x14ac:dyDescent="0.3"/>
  <cols>
    <col min="5" max="5" width="25.33203125" customWidth="1"/>
    <col min="6" max="6" width="25.33203125" hidden="1" customWidth="1"/>
    <col min="7" max="7" width="25.33203125" customWidth="1"/>
    <col min="8" max="10" width="25.33203125" hidden="1" customWidth="1"/>
    <col min="11" max="12" width="25.33203125" customWidth="1"/>
    <col min="13" max="13" width="25.33203125" hidden="1" customWidth="1"/>
    <col min="14" max="14" width="25.33203125" customWidth="1"/>
    <col min="15" max="15" width="25.33203125" hidden="1" customWidth="1"/>
    <col min="16" max="16" width="25.33203125" customWidth="1"/>
  </cols>
  <sheetData>
    <row r="1" spans="1:16" ht="42" customHeight="1" x14ac:dyDescent="0.3">
      <c r="A1" s="199" t="s">
        <v>288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43"/>
    </row>
    <row r="2" spans="1:16" ht="18" customHeight="1" x14ac:dyDescent="0.3">
      <c r="A2" s="5"/>
      <c r="B2" s="5"/>
      <c r="C2" s="5"/>
      <c r="D2" s="5"/>
      <c r="E2" s="5"/>
      <c r="F2" s="5"/>
      <c r="G2" s="24"/>
      <c r="H2" s="5"/>
      <c r="I2" s="24"/>
      <c r="J2" s="5"/>
      <c r="K2" s="24"/>
      <c r="L2" s="24"/>
      <c r="M2" s="5"/>
      <c r="N2" s="24"/>
      <c r="O2" s="5"/>
      <c r="P2" s="24"/>
    </row>
    <row r="3" spans="1:16" ht="15.6" x14ac:dyDescent="0.3">
      <c r="A3" s="199" t="s">
        <v>28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201"/>
      <c r="N3" s="201"/>
      <c r="O3" s="201"/>
      <c r="P3" s="45"/>
    </row>
    <row r="4" spans="1:16" ht="17.399999999999999" x14ac:dyDescent="0.3">
      <c r="A4" s="5"/>
      <c r="B4" s="5"/>
      <c r="C4" s="5"/>
      <c r="D4" s="5"/>
      <c r="E4" s="5"/>
      <c r="F4" s="5"/>
      <c r="G4" s="24"/>
      <c r="H4" s="5"/>
      <c r="I4" s="24"/>
      <c r="J4" s="5"/>
      <c r="K4" s="24"/>
      <c r="L4" s="24"/>
      <c r="M4" s="6"/>
      <c r="N4" s="6"/>
      <c r="O4" s="6"/>
      <c r="P4" s="6"/>
    </row>
    <row r="5" spans="1:16" ht="18" customHeight="1" x14ac:dyDescent="0.3">
      <c r="A5" s="199" t="s">
        <v>31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44"/>
    </row>
    <row r="6" spans="1:16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8"/>
      <c r="O6" s="36" t="s">
        <v>35</v>
      </c>
      <c r="P6" s="36" t="s">
        <v>293</v>
      </c>
    </row>
    <row r="7" spans="1:16" ht="26.4" x14ac:dyDescent="0.3">
      <c r="A7" s="25"/>
      <c r="B7" s="26"/>
      <c r="C7" s="26"/>
      <c r="D7" s="27"/>
      <c r="E7" s="28"/>
      <c r="F7" s="157" t="s">
        <v>289</v>
      </c>
      <c r="G7" s="4" t="s">
        <v>289</v>
      </c>
      <c r="H7" s="4" t="s">
        <v>33</v>
      </c>
      <c r="I7" s="4" t="s">
        <v>33</v>
      </c>
      <c r="J7" s="4" t="s">
        <v>38</v>
      </c>
      <c r="K7" s="4" t="s">
        <v>38</v>
      </c>
      <c r="L7" s="4" t="s">
        <v>286</v>
      </c>
      <c r="M7" s="4" t="s">
        <v>39</v>
      </c>
      <c r="N7" s="4" t="s">
        <v>40</v>
      </c>
      <c r="O7" s="4" t="s">
        <v>40</v>
      </c>
      <c r="P7" s="4" t="s">
        <v>290</v>
      </c>
    </row>
    <row r="8" spans="1:16" x14ac:dyDescent="0.3">
      <c r="A8" s="202" t="s">
        <v>0</v>
      </c>
      <c r="B8" s="203"/>
      <c r="C8" s="203"/>
      <c r="D8" s="203"/>
      <c r="E8" s="204"/>
      <c r="F8" s="29">
        <v>4793996</v>
      </c>
      <c r="G8" s="29">
        <f>F8/7.5345</f>
        <v>636272.6126484836</v>
      </c>
      <c r="H8" s="29">
        <v>8516238</v>
      </c>
      <c r="I8" s="29">
        <f>H8/7.5345</f>
        <v>1130299.0244873581</v>
      </c>
      <c r="J8" s="29">
        <v>5217546</v>
      </c>
      <c r="K8" s="29">
        <f>J8/7.5345</f>
        <v>692487.35815249849</v>
      </c>
      <c r="L8" s="29">
        <v>963021</v>
      </c>
      <c r="M8" s="29">
        <v>5217546</v>
      </c>
      <c r="N8" s="29">
        <v>853021</v>
      </c>
      <c r="O8" s="29">
        <v>5217546</v>
      </c>
      <c r="P8" s="29">
        <v>853021</v>
      </c>
    </row>
    <row r="9" spans="1:16" x14ac:dyDescent="0.3">
      <c r="A9" s="205" t="s">
        <v>1</v>
      </c>
      <c r="B9" s="198"/>
      <c r="C9" s="198"/>
      <c r="D9" s="198"/>
      <c r="E9" s="206"/>
      <c r="F9" s="30">
        <v>4793996</v>
      </c>
      <c r="G9" s="29">
        <f t="shared" ref="G9:G13" si="0">F9/7.5345</f>
        <v>636272.6126484836</v>
      </c>
      <c r="H9" s="30">
        <v>8516238</v>
      </c>
      <c r="I9" s="29">
        <f>H9/7.5345</f>
        <v>1130299.0244873581</v>
      </c>
      <c r="J9" s="30">
        <v>5217546</v>
      </c>
      <c r="K9" s="29">
        <f t="shared" ref="K9:P14" si="1">J9/7.5345</f>
        <v>692487.35815249849</v>
      </c>
      <c r="L9" s="29">
        <v>963021</v>
      </c>
      <c r="M9" s="30">
        <v>5217546</v>
      </c>
      <c r="N9" s="29">
        <v>853021</v>
      </c>
      <c r="O9" s="30">
        <v>5217546</v>
      </c>
      <c r="P9" s="29">
        <v>853021</v>
      </c>
    </row>
    <row r="10" spans="1:16" x14ac:dyDescent="0.3">
      <c r="A10" s="207" t="s">
        <v>2</v>
      </c>
      <c r="B10" s="206"/>
      <c r="C10" s="206"/>
      <c r="D10" s="206"/>
      <c r="E10" s="206"/>
      <c r="F10" s="30"/>
      <c r="G10" s="29">
        <f t="shared" si="0"/>
        <v>0</v>
      </c>
      <c r="H10" s="30"/>
      <c r="I10" s="29">
        <f t="shared" ref="I10:I14" si="2">H10/7.5345</f>
        <v>0</v>
      </c>
      <c r="J10" s="30"/>
      <c r="K10" s="29">
        <f t="shared" si="1"/>
        <v>0</v>
      </c>
      <c r="L10" s="29">
        <f t="shared" si="1"/>
        <v>0</v>
      </c>
      <c r="M10" s="30"/>
      <c r="N10" s="29">
        <f t="shared" si="1"/>
        <v>0</v>
      </c>
      <c r="O10" s="30"/>
      <c r="P10" s="29">
        <f t="shared" si="1"/>
        <v>0</v>
      </c>
    </row>
    <row r="11" spans="1:16" x14ac:dyDescent="0.3">
      <c r="A11" s="37" t="s">
        <v>3</v>
      </c>
      <c r="B11" s="38"/>
      <c r="C11" s="38"/>
      <c r="D11" s="38"/>
      <c r="E11" s="38"/>
      <c r="F11" s="29">
        <v>4753334</v>
      </c>
      <c r="G11" s="29">
        <f t="shared" si="0"/>
        <v>630875.83781272813</v>
      </c>
      <c r="H11" s="29">
        <v>8536239</v>
      </c>
      <c r="I11" s="29">
        <v>1132953</v>
      </c>
      <c r="J11" s="29">
        <v>5217546</v>
      </c>
      <c r="K11" s="29">
        <f t="shared" si="1"/>
        <v>692487.35815249849</v>
      </c>
      <c r="L11" s="29">
        <v>963021</v>
      </c>
      <c r="M11" s="29">
        <v>5217546</v>
      </c>
      <c r="N11" s="29">
        <v>853021</v>
      </c>
      <c r="O11" s="29">
        <v>5217546</v>
      </c>
      <c r="P11" s="29">
        <v>853021</v>
      </c>
    </row>
    <row r="12" spans="1:16" x14ac:dyDescent="0.3">
      <c r="A12" s="197" t="s">
        <v>4</v>
      </c>
      <c r="B12" s="198"/>
      <c r="C12" s="198"/>
      <c r="D12" s="198"/>
      <c r="E12" s="198"/>
      <c r="F12" s="30">
        <v>4753334</v>
      </c>
      <c r="G12" s="29">
        <f t="shared" si="0"/>
        <v>630875.83781272813</v>
      </c>
      <c r="H12" s="30">
        <v>8536239</v>
      </c>
      <c r="I12" s="29">
        <v>1132953</v>
      </c>
      <c r="J12" s="30">
        <v>5217546</v>
      </c>
      <c r="K12" s="29">
        <f t="shared" si="1"/>
        <v>692487.35815249849</v>
      </c>
      <c r="L12" s="29">
        <v>963021</v>
      </c>
      <c r="M12" s="30">
        <v>5217546</v>
      </c>
      <c r="N12" s="29">
        <v>853021</v>
      </c>
      <c r="O12" s="30">
        <v>5217546</v>
      </c>
      <c r="P12" s="29">
        <v>853021</v>
      </c>
    </row>
    <row r="13" spans="1:16" x14ac:dyDescent="0.3">
      <c r="A13" s="211" t="s">
        <v>5</v>
      </c>
      <c r="B13" s="206"/>
      <c r="C13" s="206"/>
      <c r="D13" s="206"/>
      <c r="E13" s="206"/>
      <c r="F13" s="31"/>
      <c r="G13" s="29">
        <f t="shared" si="0"/>
        <v>0</v>
      </c>
      <c r="H13" s="31"/>
      <c r="I13" s="29">
        <f t="shared" si="2"/>
        <v>0</v>
      </c>
      <c r="J13" s="31"/>
      <c r="K13" s="29">
        <f t="shared" si="1"/>
        <v>0</v>
      </c>
      <c r="L13" s="29">
        <f t="shared" si="1"/>
        <v>0</v>
      </c>
      <c r="M13" s="31"/>
      <c r="N13" s="29">
        <f t="shared" si="1"/>
        <v>0</v>
      </c>
      <c r="O13" s="31"/>
      <c r="P13" s="29">
        <f t="shared" si="1"/>
        <v>0</v>
      </c>
    </row>
    <row r="14" spans="1:16" x14ac:dyDescent="0.3">
      <c r="A14" s="210" t="s">
        <v>6</v>
      </c>
      <c r="B14" s="203"/>
      <c r="C14" s="203"/>
      <c r="D14" s="203"/>
      <c r="E14" s="203"/>
      <c r="F14" s="29">
        <v>40662</v>
      </c>
      <c r="G14" s="29">
        <f>F14/7.5345</f>
        <v>5396.7748357555247</v>
      </c>
      <c r="H14" s="29">
        <v>20000</v>
      </c>
      <c r="I14" s="29">
        <f t="shared" si="2"/>
        <v>2654.4561682925209</v>
      </c>
      <c r="J14" s="32">
        <v>0</v>
      </c>
      <c r="K14" s="29">
        <f t="shared" si="1"/>
        <v>0</v>
      </c>
      <c r="L14" s="29">
        <f t="shared" si="1"/>
        <v>0</v>
      </c>
      <c r="M14" s="32">
        <v>0</v>
      </c>
      <c r="N14" s="29">
        <f t="shared" ref="N14" si="3">M14/7.5345</f>
        <v>0</v>
      </c>
      <c r="O14" s="32">
        <v>0</v>
      </c>
      <c r="P14" s="29">
        <f t="shared" ref="P14" si="4">O14/7.5345</f>
        <v>0</v>
      </c>
    </row>
    <row r="15" spans="1:16" ht="17.399999999999999" x14ac:dyDescent="0.3">
      <c r="A15" s="5"/>
      <c r="B15" s="9"/>
      <c r="C15" s="9"/>
      <c r="D15" s="9"/>
      <c r="E15" s="9"/>
      <c r="F15" s="9"/>
      <c r="G15" s="22"/>
      <c r="H15" s="9"/>
      <c r="I15" s="22"/>
      <c r="J15" s="3"/>
      <c r="K15" s="23"/>
      <c r="L15" s="23"/>
      <c r="M15" s="3"/>
      <c r="N15" s="23"/>
      <c r="O15" s="3"/>
      <c r="P15" s="23"/>
    </row>
    <row r="16" spans="1:16" ht="18" customHeight="1" x14ac:dyDescent="0.3">
      <c r="A16" s="199" t="s">
        <v>32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44"/>
    </row>
    <row r="17" spans="1:16" ht="17.399999999999999" x14ac:dyDescent="0.3">
      <c r="A17" s="24"/>
      <c r="B17" s="22"/>
      <c r="C17" s="22"/>
      <c r="D17" s="22"/>
      <c r="E17" s="22"/>
      <c r="F17" s="22"/>
      <c r="G17" s="22"/>
      <c r="H17" s="22"/>
      <c r="I17" s="22"/>
      <c r="J17" s="23"/>
      <c r="K17" s="23"/>
      <c r="L17" s="23"/>
      <c r="M17" s="23"/>
      <c r="N17" s="23"/>
      <c r="O17" s="23"/>
      <c r="P17" s="23"/>
    </row>
    <row r="18" spans="1:16" ht="26.4" x14ac:dyDescent="0.3">
      <c r="A18" s="25"/>
      <c r="B18" s="26"/>
      <c r="C18" s="26"/>
      <c r="D18" s="27"/>
      <c r="E18" s="28"/>
      <c r="F18" s="4" t="s">
        <v>285</v>
      </c>
      <c r="G18" s="4" t="s">
        <v>285</v>
      </c>
      <c r="H18" s="4" t="s">
        <v>12</v>
      </c>
      <c r="I18" s="4" t="s">
        <v>12</v>
      </c>
      <c r="J18" s="4" t="s">
        <v>38</v>
      </c>
      <c r="K18" s="4" t="s">
        <v>38</v>
      </c>
      <c r="L18" s="4" t="s">
        <v>286</v>
      </c>
      <c r="M18" s="4" t="s">
        <v>39</v>
      </c>
      <c r="N18" s="4" t="s">
        <v>40</v>
      </c>
      <c r="O18" s="4" t="s">
        <v>40</v>
      </c>
      <c r="P18" s="4" t="s">
        <v>290</v>
      </c>
    </row>
    <row r="19" spans="1:16" ht="15.75" customHeight="1" x14ac:dyDescent="0.3">
      <c r="A19" s="205" t="s">
        <v>8</v>
      </c>
      <c r="B19" s="208"/>
      <c r="C19" s="208"/>
      <c r="D19" s="208"/>
      <c r="E19" s="209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x14ac:dyDescent="0.3">
      <c r="A20" s="205" t="s">
        <v>9</v>
      </c>
      <c r="B20" s="198"/>
      <c r="C20" s="198"/>
      <c r="D20" s="198"/>
      <c r="E20" s="198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x14ac:dyDescent="0.3">
      <c r="A21" s="210" t="s">
        <v>10</v>
      </c>
      <c r="B21" s="203"/>
      <c r="C21" s="203"/>
      <c r="D21" s="203"/>
      <c r="E21" s="203"/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/>
      <c r="M21" s="29">
        <v>0</v>
      </c>
      <c r="N21" s="29">
        <v>0</v>
      </c>
      <c r="O21" s="29">
        <v>0</v>
      </c>
      <c r="P21" s="29">
        <v>0</v>
      </c>
    </row>
    <row r="22" spans="1:16" ht="17.399999999999999" x14ac:dyDescent="0.3">
      <c r="A22" s="21"/>
      <c r="B22" s="22"/>
      <c r="C22" s="22"/>
      <c r="D22" s="22"/>
      <c r="E22" s="22"/>
      <c r="F22" s="22"/>
      <c r="G22" s="22"/>
      <c r="H22" s="22"/>
      <c r="I22" s="22"/>
      <c r="J22" s="23"/>
      <c r="K22" s="23"/>
      <c r="L22" s="23"/>
      <c r="M22" s="23"/>
      <c r="N22" s="23"/>
      <c r="O22" s="23"/>
      <c r="P22" s="23"/>
    </row>
    <row r="23" spans="1:16" ht="18" customHeight="1" x14ac:dyDescent="0.3">
      <c r="A23" s="199" t="s">
        <v>43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44"/>
    </row>
    <row r="24" spans="1:16" ht="17.399999999999999" x14ac:dyDescent="0.3">
      <c r="A24" s="21"/>
      <c r="B24" s="22"/>
      <c r="C24" s="22"/>
      <c r="D24" s="22"/>
      <c r="E24" s="22"/>
      <c r="F24" s="22"/>
      <c r="G24" s="22"/>
      <c r="H24" s="22"/>
      <c r="I24" s="22"/>
      <c r="J24" s="23"/>
      <c r="K24" s="23"/>
      <c r="L24" s="23"/>
      <c r="M24" s="23"/>
      <c r="N24" s="23"/>
      <c r="O24" s="23"/>
      <c r="P24" s="23"/>
    </row>
    <row r="25" spans="1:16" ht="26.4" x14ac:dyDescent="0.3">
      <c r="A25" s="25"/>
      <c r="B25" s="26"/>
      <c r="C25" s="26"/>
      <c r="D25" s="27"/>
      <c r="E25" s="28"/>
      <c r="F25" s="4" t="s">
        <v>285</v>
      </c>
      <c r="G25" s="4" t="s">
        <v>285</v>
      </c>
      <c r="H25" s="4" t="s">
        <v>12</v>
      </c>
      <c r="I25" s="4" t="s">
        <v>12</v>
      </c>
      <c r="J25" s="4" t="s">
        <v>38</v>
      </c>
      <c r="K25" s="4" t="s">
        <v>38</v>
      </c>
      <c r="L25" s="4" t="s">
        <v>286</v>
      </c>
      <c r="M25" s="4" t="s">
        <v>39</v>
      </c>
      <c r="N25" s="4" t="s">
        <v>40</v>
      </c>
      <c r="O25" s="4" t="s">
        <v>40</v>
      </c>
      <c r="P25" s="4" t="s">
        <v>290</v>
      </c>
    </row>
    <row r="26" spans="1:16" x14ac:dyDescent="0.3">
      <c r="A26" s="214" t="s">
        <v>34</v>
      </c>
      <c r="B26" s="215"/>
      <c r="C26" s="215"/>
      <c r="D26" s="215"/>
      <c r="E26" s="216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4"/>
    </row>
    <row r="27" spans="1:16" ht="30" customHeight="1" x14ac:dyDescent="0.3">
      <c r="A27" s="217" t="s">
        <v>7</v>
      </c>
      <c r="B27" s="218"/>
      <c r="C27" s="218"/>
      <c r="D27" s="218"/>
      <c r="E27" s="219"/>
      <c r="F27" s="35">
        <v>40662</v>
      </c>
      <c r="G27" s="35">
        <f>F27/7.5345</f>
        <v>5396.7748357555247</v>
      </c>
      <c r="H27" s="35">
        <v>20000</v>
      </c>
      <c r="I27" s="35">
        <f>H27/7.5345</f>
        <v>2654.4561682925209</v>
      </c>
      <c r="J27" s="35"/>
      <c r="K27" s="35"/>
      <c r="L27" s="35"/>
      <c r="M27" s="35"/>
      <c r="N27" s="35"/>
      <c r="O27" s="32"/>
      <c r="P27" s="32"/>
    </row>
    <row r="30" spans="1:16" x14ac:dyDescent="0.3">
      <c r="A30" s="197" t="s">
        <v>11</v>
      </c>
      <c r="B30" s="198"/>
      <c r="C30" s="198"/>
      <c r="D30" s="198"/>
      <c r="E30" s="198"/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/>
      <c r="M30" s="31">
        <v>0</v>
      </c>
      <c r="N30" s="31">
        <v>0</v>
      </c>
      <c r="O30" s="31">
        <v>0</v>
      </c>
      <c r="P30" s="31">
        <v>0</v>
      </c>
    </row>
    <row r="31" spans="1:16" ht="11.25" customHeight="1" x14ac:dyDescent="0.3">
      <c r="A31" s="17"/>
      <c r="B31" s="18"/>
      <c r="C31" s="18"/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29.25" customHeight="1" x14ac:dyDescent="0.3">
      <c r="A32" s="212" t="s">
        <v>47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42"/>
    </row>
    <row r="33" spans="1:16" ht="8.25" customHeight="1" x14ac:dyDescent="0.3"/>
    <row r="34" spans="1:16" x14ac:dyDescent="0.3">
      <c r="A34" s="212" t="s">
        <v>36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42"/>
    </row>
    <row r="35" spans="1:16" ht="8.25" customHeight="1" x14ac:dyDescent="0.3"/>
    <row r="36" spans="1:16" ht="29.25" customHeight="1" x14ac:dyDescent="0.3">
      <c r="A36" s="212" t="s">
        <v>37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42"/>
    </row>
  </sheetData>
  <mergeCells count="20">
    <mergeCell ref="A36:O36"/>
    <mergeCell ref="A23:O23"/>
    <mergeCell ref="A32:O32"/>
    <mergeCell ref="A30:E30"/>
    <mergeCell ref="A34:O34"/>
    <mergeCell ref="A26:E26"/>
    <mergeCell ref="A27:E27"/>
    <mergeCell ref="A19:E19"/>
    <mergeCell ref="A20:E20"/>
    <mergeCell ref="A21:E21"/>
    <mergeCell ref="A13:E13"/>
    <mergeCell ref="A14:E14"/>
    <mergeCell ref="A12:E12"/>
    <mergeCell ref="A5:O5"/>
    <mergeCell ref="A16:O16"/>
    <mergeCell ref="A1:O1"/>
    <mergeCell ref="A3:O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5"/>
  <sheetViews>
    <sheetView topLeftCell="A25" workbookViewId="0">
      <selection activeCell="J166" sqref="J166"/>
    </sheetView>
  </sheetViews>
  <sheetFormatPr defaultRowHeight="14.4" x14ac:dyDescent="0.3"/>
  <cols>
    <col min="1" max="1" width="4.5546875" customWidth="1"/>
    <col min="2" max="2" width="4.44140625" customWidth="1"/>
    <col min="3" max="3" width="5" customWidth="1"/>
    <col min="4" max="4" width="5.109375" customWidth="1"/>
    <col min="5" max="5" width="4.33203125" customWidth="1"/>
    <col min="6" max="6" width="25.33203125" customWidth="1"/>
    <col min="7" max="7" width="13.6640625" customWidth="1"/>
    <col min="8" max="8" width="13.88671875" hidden="1" customWidth="1"/>
    <col min="9" max="10" width="12" customWidth="1"/>
    <col min="11" max="11" width="15.109375" customWidth="1"/>
    <col min="12" max="12" width="16.6640625" customWidth="1"/>
    <col min="13" max="15" width="25.33203125" customWidth="1"/>
  </cols>
  <sheetData>
    <row r="1" spans="1:15" ht="42" customHeight="1" x14ac:dyDescent="0.3">
      <c r="A1" s="223" t="s">
        <v>287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ht="18" customHeight="1" x14ac:dyDescent="0.3">
      <c r="A2" s="5">
        <v>7.5345000000000004</v>
      </c>
      <c r="B2" s="24"/>
      <c r="C2" s="5"/>
      <c r="D2" s="24"/>
      <c r="E2" s="5"/>
      <c r="F2" s="5"/>
      <c r="G2" s="5"/>
      <c r="H2" s="24"/>
      <c r="I2" s="5"/>
      <c r="J2" s="24"/>
      <c r="K2" s="24"/>
      <c r="L2" s="5"/>
      <c r="M2" s="24"/>
      <c r="N2" s="5"/>
      <c r="O2" s="5"/>
    </row>
    <row r="3" spans="1:15" ht="15.6" x14ac:dyDescent="0.3">
      <c r="A3" s="199" t="s">
        <v>47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1"/>
      <c r="O3" s="201"/>
    </row>
    <row r="4" spans="1:15" ht="17.399999999999999" x14ac:dyDescent="0.3">
      <c r="A4" s="5"/>
      <c r="B4" s="24"/>
      <c r="C4" s="5"/>
      <c r="D4" s="24"/>
      <c r="E4" s="5"/>
      <c r="F4" s="5" t="s">
        <v>28</v>
      </c>
      <c r="G4" s="5"/>
      <c r="H4" s="24"/>
      <c r="I4" s="5"/>
      <c r="J4" s="24"/>
      <c r="K4" s="24"/>
      <c r="L4" s="5"/>
      <c r="M4" s="24"/>
      <c r="N4" s="6"/>
      <c r="O4" s="6"/>
    </row>
    <row r="5" spans="1:15" ht="18" customHeight="1" x14ac:dyDescent="0.3">
      <c r="A5" s="223" t="s">
        <v>279</v>
      </c>
      <c r="B5" s="223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</row>
    <row r="6" spans="1:15" ht="17.399999999999999" x14ac:dyDescent="0.3">
      <c r="A6" s="5"/>
      <c r="B6" s="24"/>
      <c r="C6" s="5"/>
      <c r="D6" s="24"/>
      <c r="E6" s="5"/>
      <c r="F6" s="156" t="s">
        <v>1</v>
      </c>
      <c r="G6" s="5"/>
      <c r="H6" s="24"/>
      <c r="I6" s="5"/>
      <c r="J6" s="24"/>
      <c r="K6" s="24"/>
      <c r="L6" s="5"/>
      <c r="M6" s="24"/>
      <c r="N6" s="6"/>
      <c r="O6" s="6"/>
    </row>
    <row r="7" spans="1:15" ht="15.6" x14ac:dyDescent="0.3">
      <c r="A7" s="199" t="s">
        <v>47</v>
      </c>
      <c r="B7" s="199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</row>
    <row r="8" spans="1:15" ht="17.399999999999999" x14ac:dyDescent="0.3">
      <c r="A8" s="5"/>
      <c r="B8" s="24"/>
      <c r="C8" s="5"/>
      <c r="D8" s="24"/>
      <c r="E8" s="5"/>
      <c r="F8" s="5"/>
      <c r="G8" s="5"/>
      <c r="H8" s="24"/>
      <c r="I8" s="5"/>
      <c r="J8" s="24"/>
      <c r="K8" s="24"/>
      <c r="L8" s="5"/>
      <c r="M8" s="24"/>
      <c r="N8" s="6"/>
      <c r="O8" s="6"/>
    </row>
    <row r="9" spans="1:15" ht="20.399999999999999" x14ac:dyDescent="0.3">
      <c r="A9" s="134" t="s">
        <v>15</v>
      </c>
      <c r="B9" s="39" t="s">
        <v>16</v>
      </c>
      <c r="C9" s="39" t="s">
        <v>49</v>
      </c>
      <c r="D9" s="39" t="s">
        <v>48</v>
      </c>
      <c r="E9" s="39" t="s">
        <v>17</v>
      </c>
      <c r="F9" s="39" t="s">
        <v>13</v>
      </c>
      <c r="G9" s="158" t="s">
        <v>285</v>
      </c>
      <c r="H9" s="134" t="s">
        <v>12</v>
      </c>
      <c r="I9" s="134" t="s">
        <v>38</v>
      </c>
      <c r="J9" s="159" t="s">
        <v>286</v>
      </c>
      <c r="K9" s="134" t="s">
        <v>40</v>
      </c>
      <c r="L9" s="134" t="s">
        <v>290</v>
      </c>
      <c r="M9" s="135"/>
      <c r="N9" s="135"/>
      <c r="O9" s="135"/>
    </row>
    <row r="10" spans="1:15" ht="15.75" customHeight="1" x14ac:dyDescent="0.3">
      <c r="A10" s="136">
        <v>6</v>
      </c>
      <c r="B10" s="136"/>
      <c r="C10" s="136"/>
      <c r="D10" s="136"/>
      <c r="E10" s="136"/>
      <c r="F10" s="136" t="s">
        <v>18</v>
      </c>
      <c r="G10" s="167">
        <f>(SUM(G11,G19,G23,G27,G34))</f>
        <v>636273.39816842531</v>
      </c>
      <c r="H10" s="137">
        <f>(SUM(H11,H23,H27,H34))</f>
        <v>1130299.0005972525</v>
      </c>
      <c r="I10" s="137">
        <f>(SUM(I11,I23,I27,I34))</f>
        <v>692487.35815249849</v>
      </c>
      <c r="J10" s="150">
        <f>(SUM(J11,J23,J27,J34))</f>
        <v>963020.57</v>
      </c>
      <c r="K10" s="150">
        <f>(SUM(K11,K23,K27,K34))</f>
        <v>853020.57</v>
      </c>
      <c r="L10" s="150">
        <f>(SUM(L11,L23,L27,L34))</f>
        <v>853020.57</v>
      </c>
      <c r="M10" s="135"/>
      <c r="N10" s="135"/>
      <c r="O10" s="135"/>
    </row>
    <row r="11" spans="1:15" ht="20.399999999999999" x14ac:dyDescent="0.3">
      <c r="A11" s="136"/>
      <c r="B11" s="136">
        <v>63</v>
      </c>
      <c r="C11" s="138" t="s">
        <v>47</v>
      </c>
      <c r="D11" s="138"/>
      <c r="E11" s="138"/>
      <c r="F11" s="138" t="s">
        <v>41</v>
      </c>
      <c r="G11" s="137">
        <f>(SUM(G12,G15))</f>
        <v>515961</v>
      </c>
      <c r="H11" s="137">
        <f>(SUM(H15))</f>
        <v>677815.38257349527</v>
      </c>
      <c r="I11" s="137">
        <f>(SUM(I15))</f>
        <v>610511.64642643835</v>
      </c>
      <c r="J11" s="137">
        <f>(SUM(J14,J15))</f>
        <v>771808</v>
      </c>
      <c r="K11" s="137">
        <f>(SUM(K14,K15))</f>
        <v>771808</v>
      </c>
      <c r="L11" s="137">
        <f>(SUM(L14,L15))</f>
        <v>771808</v>
      </c>
      <c r="M11" s="135"/>
      <c r="N11" s="135"/>
      <c r="O11" s="135"/>
    </row>
    <row r="12" spans="1:15" ht="20.399999999999999" x14ac:dyDescent="0.3">
      <c r="A12" s="136"/>
      <c r="B12" s="136"/>
      <c r="C12" s="138">
        <v>634</v>
      </c>
      <c r="D12" s="138"/>
      <c r="E12" s="138"/>
      <c r="F12" s="138" t="s">
        <v>74</v>
      </c>
      <c r="G12" s="137">
        <f>(SUM(G13))</f>
        <v>11561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5"/>
      <c r="N12" s="135"/>
      <c r="O12" s="135"/>
    </row>
    <row r="13" spans="1:15" x14ac:dyDescent="0.3">
      <c r="A13" s="136"/>
      <c r="B13" s="136"/>
      <c r="C13" s="138"/>
      <c r="D13" s="138">
        <v>6341</v>
      </c>
      <c r="E13" s="138"/>
      <c r="F13" s="138" t="s">
        <v>75</v>
      </c>
      <c r="G13" s="139">
        <v>11561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5"/>
      <c r="N13" s="135"/>
      <c r="O13" s="135"/>
    </row>
    <row r="14" spans="1:15" x14ac:dyDescent="0.3">
      <c r="A14" s="136"/>
      <c r="B14" s="136"/>
      <c r="C14" s="138"/>
      <c r="D14" s="138"/>
      <c r="E14" s="138" t="s">
        <v>52</v>
      </c>
      <c r="F14" s="138" t="s">
        <v>53</v>
      </c>
      <c r="G14" s="137">
        <v>11561</v>
      </c>
      <c r="H14" s="137">
        <v>0</v>
      </c>
      <c r="I14" s="137">
        <v>0</v>
      </c>
      <c r="J14" s="151">
        <v>15927</v>
      </c>
      <c r="K14" s="151">
        <v>15927</v>
      </c>
      <c r="L14" s="151">
        <v>15927</v>
      </c>
      <c r="M14" s="135"/>
      <c r="N14" s="135"/>
      <c r="O14" s="135"/>
    </row>
    <row r="15" spans="1:15" x14ac:dyDescent="0.3">
      <c r="A15" s="140"/>
      <c r="B15" s="140"/>
      <c r="C15" s="140">
        <v>636</v>
      </c>
      <c r="D15" s="140" t="s">
        <v>47</v>
      </c>
      <c r="E15" s="40" t="s">
        <v>47</v>
      </c>
      <c r="F15" s="40" t="s">
        <v>50</v>
      </c>
      <c r="G15" s="137">
        <f>(SUM(G16,G17))</f>
        <v>504400</v>
      </c>
      <c r="H15" s="137">
        <f>(SUM(H16))</f>
        <v>677815.38257349527</v>
      </c>
      <c r="I15" s="137">
        <f>(SUM(I16))</f>
        <v>610511.64642643835</v>
      </c>
      <c r="J15" s="137">
        <f>(SUM(J16))</f>
        <v>755881</v>
      </c>
      <c r="K15" s="137">
        <f>(SUM(K16))</f>
        <v>755881</v>
      </c>
      <c r="L15" s="137">
        <f>(SUM(L16))</f>
        <v>755881</v>
      </c>
      <c r="M15" s="135"/>
      <c r="N15" s="135"/>
      <c r="O15" s="135"/>
    </row>
    <row r="16" spans="1:15" x14ac:dyDescent="0.3">
      <c r="A16" s="140"/>
      <c r="B16" s="140"/>
      <c r="C16" s="141" t="s">
        <v>47</v>
      </c>
      <c r="D16" s="141">
        <v>6361</v>
      </c>
      <c r="E16" s="40" t="s">
        <v>47</v>
      </c>
      <c r="F16" s="40" t="s">
        <v>51</v>
      </c>
      <c r="G16" s="139">
        <v>502396</v>
      </c>
      <c r="H16" s="137">
        <f>(SUM(H18))</f>
        <v>677815.38257349527</v>
      </c>
      <c r="I16" s="137">
        <f>(SUM(I18))</f>
        <v>610511.64642643835</v>
      </c>
      <c r="J16" s="151">
        <v>755881</v>
      </c>
      <c r="K16" s="151">
        <v>755881</v>
      </c>
      <c r="L16" s="151">
        <v>755881</v>
      </c>
      <c r="M16" s="135"/>
      <c r="N16" s="135"/>
      <c r="O16" s="135"/>
    </row>
    <row r="17" spans="1:15" x14ac:dyDescent="0.3">
      <c r="A17" s="140"/>
      <c r="B17" s="140"/>
      <c r="C17" s="141"/>
      <c r="D17" s="141">
        <v>6362</v>
      </c>
      <c r="E17" s="40"/>
      <c r="F17" s="40" t="s">
        <v>73</v>
      </c>
      <c r="G17" s="139">
        <v>2004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5"/>
      <c r="N17" s="135"/>
      <c r="O17" s="135"/>
    </row>
    <row r="18" spans="1:15" x14ac:dyDescent="0.3">
      <c r="A18" s="140"/>
      <c r="B18" s="140"/>
      <c r="C18" s="141"/>
      <c r="D18" s="141"/>
      <c r="E18" s="40" t="s">
        <v>52</v>
      </c>
      <c r="F18" s="40" t="s">
        <v>53</v>
      </c>
      <c r="G18" s="139">
        <v>504400</v>
      </c>
      <c r="H18" s="137">
        <v>677815.38257349527</v>
      </c>
      <c r="I18" s="137">
        <v>610511.64642643835</v>
      </c>
      <c r="J18" s="151">
        <v>755881</v>
      </c>
      <c r="K18" s="151">
        <v>755881</v>
      </c>
      <c r="L18" s="151">
        <v>755881</v>
      </c>
      <c r="M18" s="135"/>
      <c r="N18" s="135"/>
      <c r="O18" s="135"/>
    </row>
    <row r="19" spans="1:15" x14ac:dyDescent="0.3">
      <c r="A19" s="140"/>
      <c r="B19" s="140">
        <v>64</v>
      </c>
      <c r="C19" s="141"/>
      <c r="D19" s="141"/>
      <c r="E19" s="40"/>
      <c r="F19" s="40" t="s">
        <v>76</v>
      </c>
      <c r="G19" s="137">
        <f>(SUM(G20))</f>
        <v>0.39816842524387813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5"/>
      <c r="N19" s="135"/>
      <c r="O19" s="135"/>
    </row>
    <row r="20" spans="1:15" x14ac:dyDescent="0.3">
      <c r="A20" s="140"/>
      <c r="B20" s="140"/>
      <c r="C20" s="141">
        <v>641</v>
      </c>
      <c r="D20" s="141"/>
      <c r="E20" s="40"/>
      <c r="F20" s="40" t="s">
        <v>77</v>
      </c>
      <c r="G20" s="137">
        <f>(SUM(G21))</f>
        <v>0.39816842524387813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5"/>
      <c r="N20" s="135"/>
      <c r="O20" s="135"/>
    </row>
    <row r="21" spans="1:15" x14ac:dyDescent="0.3">
      <c r="A21" s="140"/>
      <c r="B21" s="140"/>
      <c r="C21" s="141"/>
      <c r="D21" s="141">
        <v>6413</v>
      </c>
      <c r="E21" s="40"/>
      <c r="F21" s="40" t="s">
        <v>78</v>
      </c>
      <c r="G21" s="137">
        <f>(SUM(G22))</f>
        <v>0.39816842524387813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5"/>
      <c r="N21" s="135"/>
      <c r="O21" s="135"/>
    </row>
    <row r="22" spans="1:15" x14ac:dyDescent="0.3">
      <c r="A22" s="140"/>
      <c r="B22" s="140"/>
      <c r="C22" s="141"/>
      <c r="D22" s="141"/>
      <c r="E22" s="40" t="s">
        <v>59</v>
      </c>
      <c r="F22" s="40" t="s">
        <v>60</v>
      </c>
      <c r="G22" s="139">
        <v>0.39816842524387813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5"/>
      <c r="N22" s="135"/>
      <c r="O22" s="135"/>
    </row>
    <row r="23" spans="1:15" ht="20.399999999999999" x14ac:dyDescent="0.3">
      <c r="A23" s="140"/>
      <c r="B23" s="140">
        <v>65</v>
      </c>
      <c r="C23" s="140" t="s">
        <v>47</v>
      </c>
      <c r="D23" s="140"/>
      <c r="E23" s="40"/>
      <c r="F23" s="138" t="s">
        <v>54</v>
      </c>
      <c r="G23" s="137">
        <f t="shared" ref="G23:L25" si="0">(SUM(G24))</f>
        <v>29530</v>
      </c>
      <c r="H23" s="137">
        <f t="shared" si="0"/>
        <v>22562.877430486427</v>
      </c>
      <c r="I23" s="137">
        <f t="shared" si="0"/>
        <v>23890.105514632687</v>
      </c>
      <c r="J23" s="137">
        <f t="shared" si="0"/>
        <v>16626.97</v>
      </c>
      <c r="K23" s="137">
        <f t="shared" si="0"/>
        <v>16626.97</v>
      </c>
      <c r="L23" s="137">
        <f t="shared" si="0"/>
        <v>16626.97</v>
      </c>
      <c r="M23" s="135"/>
      <c r="N23" s="135"/>
      <c r="O23" s="135"/>
    </row>
    <row r="24" spans="1:15" x14ac:dyDescent="0.3">
      <c r="A24" s="140"/>
      <c r="B24" s="140"/>
      <c r="C24" s="140">
        <v>652</v>
      </c>
      <c r="D24" s="140"/>
      <c r="E24" s="40" t="s">
        <v>47</v>
      </c>
      <c r="F24" s="142" t="s">
        <v>55</v>
      </c>
      <c r="G24" s="137">
        <f t="shared" si="0"/>
        <v>29530</v>
      </c>
      <c r="H24" s="137">
        <f t="shared" si="0"/>
        <v>22562.877430486427</v>
      </c>
      <c r="I24" s="137">
        <f t="shared" si="0"/>
        <v>23890.105514632687</v>
      </c>
      <c r="J24" s="137">
        <f t="shared" si="0"/>
        <v>16626.97</v>
      </c>
      <c r="K24" s="137">
        <f t="shared" si="0"/>
        <v>16626.97</v>
      </c>
      <c r="L24" s="137">
        <f t="shared" si="0"/>
        <v>16626.97</v>
      </c>
      <c r="M24" s="135"/>
      <c r="N24" s="135"/>
      <c r="O24" s="135"/>
    </row>
    <row r="25" spans="1:15" x14ac:dyDescent="0.3">
      <c r="A25" s="143" t="s">
        <v>47</v>
      </c>
      <c r="B25" s="143"/>
      <c r="C25" s="144"/>
      <c r="D25" s="144">
        <v>6526</v>
      </c>
      <c r="E25" s="144"/>
      <c r="F25" s="145" t="s">
        <v>56</v>
      </c>
      <c r="G25" s="137">
        <v>29530</v>
      </c>
      <c r="H25" s="137">
        <f t="shared" si="0"/>
        <v>22562.877430486427</v>
      </c>
      <c r="I25" s="137">
        <f t="shared" si="0"/>
        <v>23890.105514632687</v>
      </c>
      <c r="J25" s="137">
        <f t="shared" si="0"/>
        <v>16626.97</v>
      </c>
      <c r="K25" s="137">
        <f t="shared" si="0"/>
        <v>16626.97</v>
      </c>
      <c r="L25" s="137">
        <f t="shared" si="0"/>
        <v>16626.97</v>
      </c>
      <c r="M25" s="135"/>
      <c r="N25" s="135"/>
      <c r="O25" s="135"/>
    </row>
    <row r="26" spans="1:15" x14ac:dyDescent="0.3">
      <c r="A26" s="138"/>
      <c r="B26" s="138"/>
      <c r="C26" s="138" t="s">
        <v>47</v>
      </c>
      <c r="D26" s="138"/>
      <c r="E26" s="138" t="s">
        <v>57</v>
      </c>
      <c r="F26" s="146" t="s">
        <v>58</v>
      </c>
      <c r="G26" s="137">
        <v>29530</v>
      </c>
      <c r="H26" s="137">
        <v>22562.877430486427</v>
      </c>
      <c r="I26" s="137">
        <v>23890.105514632687</v>
      </c>
      <c r="J26" s="151">
        <v>16626.97</v>
      </c>
      <c r="K26" s="151">
        <v>16626.97</v>
      </c>
      <c r="L26" s="151">
        <v>16626.97</v>
      </c>
      <c r="M26" s="135"/>
      <c r="N26" s="135"/>
      <c r="O26" s="135"/>
    </row>
    <row r="27" spans="1:15" ht="20.399999999999999" x14ac:dyDescent="0.3">
      <c r="A27" s="140"/>
      <c r="B27" s="140">
        <v>66</v>
      </c>
      <c r="C27" s="140" t="s">
        <v>47</v>
      </c>
      <c r="D27" s="140"/>
      <c r="E27" s="40"/>
      <c r="F27" s="138" t="s">
        <v>61</v>
      </c>
      <c r="G27" s="137">
        <f t="shared" ref="G27:L27" si="1">(SUM(G28,G31))</f>
        <v>7059</v>
      </c>
      <c r="H27" s="137">
        <f t="shared" si="1"/>
        <v>7963.3685048775633</v>
      </c>
      <c r="I27" s="137">
        <f t="shared" si="1"/>
        <v>9290.5965890238222</v>
      </c>
      <c r="J27" s="137">
        <f t="shared" si="1"/>
        <v>10290.6</v>
      </c>
      <c r="K27" s="137">
        <f t="shared" si="1"/>
        <v>10290.6</v>
      </c>
      <c r="L27" s="137">
        <f t="shared" si="1"/>
        <v>10290.6</v>
      </c>
      <c r="M27" s="135"/>
      <c r="N27" s="135"/>
      <c r="O27" s="135"/>
    </row>
    <row r="28" spans="1:15" ht="20.399999999999999" x14ac:dyDescent="0.3">
      <c r="A28" s="140"/>
      <c r="B28" s="140"/>
      <c r="C28" s="140">
        <v>661</v>
      </c>
      <c r="D28" s="140"/>
      <c r="E28" s="40" t="s">
        <v>47</v>
      </c>
      <c r="F28" s="138" t="s">
        <v>61</v>
      </c>
      <c r="G28" s="137">
        <f t="shared" ref="G28:L29" si="2">(SUM(G29))</f>
        <v>3650</v>
      </c>
      <c r="H28" s="137">
        <f t="shared" si="2"/>
        <v>6636.1404207313026</v>
      </c>
      <c r="I28" s="137">
        <f t="shared" si="2"/>
        <v>7963.3685048775624</v>
      </c>
      <c r="J28" s="137">
        <f t="shared" si="2"/>
        <v>7963.37</v>
      </c>
      <c r="K28" s="137">
        <f t="shared" si="2"/>
        <v>7963.37</v>
      </c>
      <c r="L28" s="137">
        <f t="shared" si="2"/>
        <v>7963.37</v>
      </c>
      <c r="M28" s="135"/>
      <c r="N28" s="135"/>
      <c r="O28" s="135"/>
    </row>
    <row r="29" spans="1:15" x14ac:dyDescent="0.3">
      <c r="A29" s="143" t="s">
        <v>47</v>
      </c>
      <c r="B29" s="143"/>
      <c r="C29" s="144"/>
      <c r="D29" s="144">
        <v>6615</v>
      </c>
      <c r="E29" s="144"/>
      <c r="F29" s="145" t="s">
        <v>62</v>
      </c>
      <c r="G29" s="137">
        <f t="shared" si="2"/>
        <v>3650</v>
      </c>
      <c r="H29" s="137">
        <f t="shared" si="2"/>
        <v>6636.1404207313026</v>
      </c>
      <c r="I29" s="137">
        <f t="shared" si="2"/>
        <v>7963.3685048775624</v>
      </c>
      <c r="J29" s="137">
        <f t="shared" si="2"/>
        <v>7963.37</v>
      </c>
      <c r="K29" s="137">
        <f t="shared" si="2"/>
        <v>7963.37</v>
      </c>
      <c r="L29" s="137">
        <f t="shared" si="2"/>
        <v>7963.37</v>
      </c>
      <c r="M29" s="135"/>
      <c r="N29" s="135"/>
      <c r="O29" s="135"/>
    </row>
    <row r="30" spans="1:15" x14ac:dyDescent="0.3">
      <c r="A30" s="138"/>
      <c r="B30" s="138"/>
      <c r="C30" s="138" t="s">
        <v>47</v>
      </c>
      <c r="D30" s="138"/>
      <c r="E30" s="147" t="s">
        <v>59</v>
      </c>
      <c r="F30" s="146" t="s">
        <v>60</v>
      </c>
      <c r="G30" s="139">
        <v>3650</v>
      </c>
      <c r="H30" s="137">
        <v>6636.1404207313026</v>
      </c>
      <c r="I30" s="137">
        <v>7963.3685048775624</v>
      </c>
      <c r="J30" s="151">
        <v>7963.37</v>
      </c>
      <c r="K30" s="151">
        <v>7963.37</v>
      </c>
      <c r="L30" s="151">
        <v>7963.37</v>
      </c>
      <c r="M30" s="135"/>
      <c r="N30" s="135"/>
      <c r="O30" s="135"/>
    </row>
    <row r="31" spans="1:15" ht="20.399999999999999" x14ac:dyDescent="0.3">
      <c r="A31" s="138"/>
      <c r="B31" s="138"/>
      <c r="C31" s="138">
        <v>663</v>
      </c>
      <c r="D31" s="138"/>
      <c r="E31" s="147"/>
      <c r="F31" s="146" t="s">
        <v>66</v>
      </c>
      <c r="G31" s="137">
        <f t="shared" ref="G31:L32" si="3">(SUM(G32))</f>
        <v>3409</v>
      </c>
      <c r="H31" s="137">
        <f t="shared" si="3"/>
        <v>1327.2280841462605</v>
      </c>
      <c r="I31" s="137">
        <f t="shared" si="3"/>
        <v>1327.2280841462605</v>
      </c>
      <c r="J31" s="137">
        <f t="shared" si="3"/>
        <v>2327.23</v>
      </c>
      <c r="K31" s="137">
        <f t="shared" si="3"/>
        <v>2327.23</v>
      </c>
      <c r="L31" s="137">
        <f t="shared" si="3"/>
        <v>2327.23</v>
      </c>
      <c r="M31" s="135"/>
      <c r="N31" s="135"/>
      <c r="O31" s="135"/>
    </row>
    <row r="32" spans="1:15" x14ac:dyDescent="0.3">
      <c r="A32" s="138"/>
      <c r="B32" s="138"/>
      <c r="C32" s="138"/>
      <c r="D32" s="138">
        <v>6631</v>
      </c>
      <c r="E32" s="147"/>
      <c r="F32" s="146" t="s">
        <v>65</v>
      </c>
      <c r="G32" s="137">
        <f t="shared" si="3"/>
        <v>3409</v>
      </c>
      <c r="H32" s="137">
        <f t="shared" si="3"/>
        <v>1327.2280841462605</v>
      </c>
      <c r="I32" s="137">
        <f t="shared" si="3"/>
        <v>1327.2280841462605</v>
      </c>
      <c r="J32" s="137">
        <f t="shared" si="3"/>
        <v>2327.23</v>
      </c>
      <c r="K32" s="137">
        <f t="shared" si="3"/>
        <v>2327.23</v>
      </c>
      <c r="L32" s="137">
        <f t="shared" si="3"/>
        <v>2327.23</v>
      </c>
      <c r="M32" s="135"/>
      <c r="N32" s="135"/>
      <c r="O32" s="135"/>
    </row>
    <row r="33" spans="1:15" x14ac:dyDescent="0.3">
      <c r="A33" s="138"/>
      <c r="B33" s="138"/>
      <c r="C33" s="138"/>
      <c r="D33" s="138"/>
      <c r="E33" s="147" t="s">
        <v>63</v>
      </c>
      <c r="F33" s="146" t="s">
        <v>64</v>
      </c>
      <c r="G33" s="139">
        <v>3409</v>
      </c>
      <c r="H33" s="137">
        <v>1327.2280841462605</v>
      </c>
      <c r="I33" s="137">
        <v>1327.2280841462605</v>
      </c>
      <c r="J33" s="151">
        <v>2327.23</v>
      </c>
      <c r="K33" s="151">
        <v>2327.23</v>
      </c>
      <c r="L33" s="151">
        <v>2327.23</v>
      </c>
      <c r="M33" s="135"/>
      <c r="N33" s="135"/>
      <c r="O33" s="135"/>
    </row>
    <row r="34" spans="1:15" x14ac:dyDescent="0.3">
      <c r="A34" s="138"/>
      <c r="B34" s="138">
        <v>67</v>
      </c>
      <c r="C34" s="138"/>
      <c r="D34" s="138"/>
      <c r="E34" s="147"/>
      <c r="F34" s="146" t="s">
        <v>68</v>
      </c>
      <c r="G34" s="137">
        <f t="shared" ref="G34:L35" si="4">(SUM(G35))</f>
        <v>83723</v>
      </c>
      <c r="H34" s="137">
        <f t="shared" si="4"/>
        <v>421957.37208839337</v>
      </c>
      <c r="I34" s="137">
        <f t="shared" si="4"/>
        <v>48795.00962240361</v>
      </c>
      <c r="J34" s="137">
        <f t="shared" si="4"/>
        <v>164295</v>
      </c>
      <c r="K34" s="137">
        <f t="shared" si="4"/>
        <v>54295</v>
      </c>
      <c r="L34" s="137">
        <f t="shared" si="4"/>
        <v>54295</v>
      </c>
      <c r="M34" s="135"/>
      <c r="N34" s="135"/>
      <c r="O34" s="135"/>
    </row>
    <row r="35" spans="1:15" ht="20.399999999999999" x14ac:dyDescent="0.3">
      <c r="A35" s="138"/>
      <c r="B35" s="138"/>
      <c r="C35" s="138">
        <v>671</v>
      </c>
      <c r="D35" s="138"/>
      <c r="E35" s="147"/>
      <c r="F35" s="146" t="s">
        <v>69</v>
      </c>
      <c r="G35" s="137">
        <f t="shared" si="4"/>
        <v>83723</v>
      </c>
      <c r="H35" s="137">
        <f t="shared" si="4"/>
        <v>421957.37208839337</v>
      </c>
      <c r="I35" s="137">
        <f t="shared" si="4"/>
        <v>48795.00962240361</v>
      </c>
      <c r="J35" s="137">
        <f t="shared" si="4"/>
        <v>164295</v>
      </c>
      <c r="K35" s="137">
        <f t="shared" si="4"/>
        <v>54295</v>
      </c>
      <c r="L35" s="137">
        <f t="shared" si="4"/>
        <v>54295</v>
      </c>
      <c r="M35" s="135"/>
      <c r="N35" s="135"/>
      <c r="O35" s="135"/>
    </row>
    <row r="36" spans="1:15" x14ac:dyDescent="0.3">
      <c r="A36" s="138"/>
      <c r="B36" s="138"/>
      <c r="C36" s="138"/>
      <c r="D36" s="138">
        <v>6711</v>
      </c>
      <c r="E36" s="147"/>
      <c r="F36" s="146" t="s">
        <v>70</v>
      </c>
      <c r="G36" s="137">
        <f t="shared" ref="G36:L36" si="5">(SUM(G37:G38))</f>
        <v>83723</v>
      </c>
      <c r="H36" s="137">
        <f t="shared" si="5"/>
        <v>421957.37208839337</v>
      </c>
      <c r="I36" s="137">
        <f t="shared" si="5"/>
        <v>48795.00962240361</v>
      </c>
      <c r="J36" s="137">
        <f t="shared" si="5"/>
        <v>164295</v>
      </c>
      <c r="K36" s="137">
        <f t="shared" si="5"/>
        <v>54295</v>
      </c>
      <c r="L36" s="137">
        <f t="shared" si="5"/>
        <v>54295</v>
      </c>
      <c r="M36" s="135"/>
      <c r="N36" s="135"/>
      <c r="O36" s="135"/>
    </row>
    <row r="37" spans="1:15" x14ac:dyDescent="0.3">
      <c r="A37" s="138"/>
      <c r="B37" s="138"/>
      <c r="C37" s="138"/>
      <c r="D37" s="138"/>
      <c r="E37" s="147" t="s">
        <v>67</v>
      </c>
      <c r="F37" s="146" t="s">
        <v>72</v>
      </c>
      <c r="G37" s="139">
        <v>32862</v>
      </c>
      <c r="H37" s="137">
        <v>29191.296038224169</v>
      </c>
      <c r="I37" s="137">
        <v>29211.759240825533</v>
      </c>
      <c r="J37" s="137">
        <v>31520</v>
      </c>
      <c r="K37" s="137">
        <v>31520</v>
      </c>
      <c r="L37" s="137">
        <v>31520</v>
      </c>
      <c r="M37" s="135"/>
      <c r="N37" s="135"/>
      <c r="O37" s="135"/>
    </row>
    <row r="38" spans="1:15" x14ac:dyDescent="0.3">
      <c r="A38" s="138"/>
      <c r="B38" s="138"/>
      <c r="C38" s="138"/>
      <c r="D38" s="138"/>
      <c r="E38" s="40" t="s">
        <v>71</v>
      </c>
      <c r="F38" s="40" t="s">
        <v>19</v>
      </c>
      <c r="G38" s="139">
        <v>50861</v>
      </c>
      <c r="H38" s="137">
        <v>392766.07605016918</v>
      </c>
      <c r="I38" s="137">
        <v>19583.250381578073</v>
      </c>
      <c r="J38" s="137">
        <v>132775</v>
      </c>
      <c r="K38" s="137">
        <v>22775</v>
      </c>
      <c r="L38" s="137">
        <v>22775</v>
      </c>
      <c r="M38" s="135"/>
      <c r="N38" s="135"/>
      <c r="O38" s="135"/>
    </row>
    <row r="39" spans="1:15" x14ac:dyDescent="0.3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</row>
    <row r="40" spans="1:15" x14ac:dyDescent="0.3">
      <c r="A40" s="221" t="s">
        <v>280</v>
      </c>
      <c r="B40" s="221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</row>
    <row r="41" spans="1:15" x14ac:dyDescent="0.3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9"/>
      <c r="O41" s="149"/>
    </row>
    <row r="42" spans="1:15" ht="20.399999999999999" x14ac:dyDescent="0.3">
      <c r="A42" s="134" t="s">
        <v>15</v>
      </c>
      <c r="B42" s="39" t="s">
        <v>16</v>
      </c>
      <c r="C42" s="39" t="s">
        <v>49</v>
      </c>
      <c r="D42" s="39" t="s">
        <v>48</v>
      </c>
      <c r="E42" s="39" t="s">
        <v>17</v>
      </c>
      <c r="F42" s="39" t="s">
        <v>21</v>
      </c>
      <c r="G42" s="158" t="s">
        <v>285</v>
      </c>
      <c r="H42" s="134" t="s">
        <v>12</v>
      </c>
      <c r="I42" s="134" t="s">
        <v>38</v>
      </c>
      <c r="J42" s="159" t="s">
        <v>286</v>
      </c>
      <c r="K42" s="134" t="s">
        <v>39</v>
      </c>
      <c r="L42" s="134" t="s">
        <v>40</v>
      </c>
      <c r="M42" s="135"/>
      <c r="N42" s="135"/>
      <c r="O42" s="135"/>
    </row>
    <row r="43" spans="1:15" ht="15.75" customHeight="1" x14ac:dyDescent="0.3">
      <c r="A43" s="136">
        <v>3</v>
      </c>
      <c r="B43" s="136"/>
      <c r="C43" s="136"/>
      <c r="D43" s="136"/>
      <c r="E43" s="136"/>
      <c r="F43" s="136" t="s">
        <v>22</v>
      </c>
      <c r="G43" s="150">
        <f t="shared" ref="G43:L43" si="6">(SUM(G44,G64,G147,G152,G158))</f>
        <v>600879</v>
      </c>
      <c r="H43" s="150">
        <f t="shared" si="6"/>
        <v>598067.4231866746</v>
      </c>
      <c r="I43" s="150">
        <f t="shared" si="6"/>
        <v>589535.73561616556</v>
      </c>
      <c r="J43" s="150">
        <f t="shared" si="6"/>
        <v>749069.97107439104</v>
      </c>
      <c r="K43" s="150">
        <f t="shared" si="6"/>
        <v>749069.97107439104</v>
      </c>
      <c r="L43" s="150">
        <f t="shared" si="6"/>
        <v>749069.97107439104</v>
      </c>
      <c r="M43" s="135"/>
      <c r="N43" s="135"/>
      <c r="O43" s="135"/>
    </row>
    <row r="44" spans="1:15" ht="15.75" customHeight="1" x14ac:dyDescent="0.3">
      <c r="A44" s="136"/>
      <c r="B44" s="136">
        <v>31</v>
      </c>
      <c r="C44" s="138" t="s">
        <v>47</v>
      </c>
      <c r="D44" s="138"/>
      <c r="E44" s="138"/>
      <c r="F44" s="138" t="s">
        <v>23</v>
      </c>
      <c r="G44" s="151">
        <f t="shared" ref="G44:L44" si="7">(SUM(G45,G54,G59))</f>
        <v>468607</v>
      </c>
      <c r="H44" s="152">
        <f t="shared" si="7"/>
        <v>444594.86362731428</v>
      </c>
      <c r="I44" s="151">
        <f t="shared" si="7"/>
        <v>459287.27851881337</v>
      </c>
      <c r="J44" s="151">
        <f t="shared" si="7"/>
        <v>594642.84922688967</v>
      </c>
      <c r="K44" s="151">
        <f t="shared" si="7"/>
        <v>594642.84922688967</v>
      </c>
      <c r="L44" s="151">
        <f t="shared" si="7"/>
        <v>594642.84922688967</v>
      </c>
      <c r="M44" s="135"/>
      <c r="N44" s="135"/>
      <c r="O44" s="135"/>
    </row>
    <row r="45" spans="1:15" x14ac:dyDescent="0.3">
      <c r="A45" s="140"/>
      <c r="B45" s="140"/>
      <c r="C45" s="140">
        <v>311</v>
      </c>
      <c r="D45" s="140"/>
      <c r="E45" s="40" t="s">
        <v>47</v>
      </c>
      <c r="F45" s="40" t="s">
        <v>79</v>
      </c>
      <c r="G45" s="151">
        <f t="shared" ref="G45:L45" si="8">(SUM(G46,G50,G52))</f>
        <v>390203</v>
      </c>
      <c r="H45" s="151">
        <f t="shared" si="8"/>
        <v>374450.85938018444</v>
      </c>
      <c r="I45" s="151">
        <f t="shared" si="8"/>
        <v>389143.27427168353</v>
      </c>
      <c r="J45" s="151">
        <f t="shared" si="8"/>
        <v>507062.59658902383</v>
      </c>
      <c r="K45" s="151">
        <f t="shared" si="8"/>
        <v>507062.59658902383</v>
      </c>
      <c r="L45" s="151">
        <f t="shared" si="8"/>
        <v>507062.59658902383</v>
      </c>
      <c r="M45" s="135"/>
      <c r="N45" s="135"/>
      <c r="O45" s="135"/>
    </row>
    <row r="46" spans="1:15" x14ac:dyDescent="0.3">
      <c r="A46" s="140"/>
      <c r="B46" s="140"/>
      <c r="C46" s="140" t="s">
        <v>47</v>
      </c>
      <c r="D46" s="140">
        <v>3111</v>
      </c>
      <c r="E46" s="40"/>
      <c r="F46" s="140" t="s">
        <v>80</v>
      </c>
      <c r="G46" s="151">
        <f t="shared" ref="G46:L46" si="9">(SUM(G47:G49))</f>
        <v>378171</v>
      </c>
      <c r="H46" s="151">
        <f t="shared" si="9"/>
        <v>358524.12237042934</v>
      </c>
      <c r="I46" s="151">
        <f t="shared" si="9"/>
        <v>373216.53726192843</v>
      </c>
      <c r="J46" s="151">
        <f t="shared" si="9"/>
        <v>487772</v>
      </c>
      <c r="K46" s="151">
        <f t="shared" si="9"/>
        <v>487772</v>
      </c>
      <c r="L46" s="151">
        <f t="shared" si="9"/>
        <v>487772</v>
      </c>
      <c r="M46" s="135"/>
      <c r="N46" s="135"/>
      <c r="O46" s="135"/>
    </row>
    <row r="47" spans="1:15" x14ac:dyDescent="0.3">
      <c r="A47" s="140"/>
      <c r="B47" s="140"/>
      <c r="C47" s="140"/>
      <c r="D47" s="140"/>
      <c r="E47" s="40" t="s">
        <v>52</v>
      </c>
      <c r="F47" s="40" t="s">
        <v>53</v>
      </c>
      <c r="G47" s="168">
        <v>368611</v>
      </c>
      <c r="H47" s="153">
        <v>354237.1756586369</v>
      </c>
      <c r="I47" s="153">
        <v>367509.45650009951</v>
      </c>
      <c r="J47" s="153">
        <v>480272</v>
      </c>
      <c r="K47" s="153">
        <v>480272</v>
      </c>
      <c r="L47" s="153">
        <v>480272</v>
      </c>
      <c r="M47" s="135"/>
      <c r="N47" s="135"/>
      <c r="O47" s="135"/>
    </row>
    <row r="48" spans="1:15" x14ac:dyDescent="0.3">
      <c r="A48" s="140"/>
      <c r="B48" s="140"/>
      <c r="C48" s="140"/>
      <c r="D48" s="140"/>
      <c r="E48" s="40" t="s">
        <v>71</v>
      </c>
      <c r="F48" s="40" t="s">
        <v>19</v>
      </c>
      <c r="G48" s="168">
        <v>3031</v>
      </c>
      <c r="H48" s="153">
        <v>703.430884597518</v>
      </c>
      <c r="I48" s="153">
        <v>1061.7824673170085</v>
      </c>
      <c r="J48" s="153">
        <v>2500</v>
      </c>
      <c r="K48" s="153">
        <v>2500</v>
      </c>
      <c r="L48" s="153">
        <v>2500</v>
      </c>
      <c r="M48" s="135"/>
      <c r="N48" s="135"/>
      <c r="O48" s="135"/>
    </row>
    <row r="49" spans="1:15" x14ac:dyDescent="0.3">
      <c r="A49" s="140"/>
      <c r="B49" s="140"/>
      <c r="C49" s="141" t="s">
        <v>47</v>
      </c>
      <c r="D49" s="141"/>
      <c r="E49" s="40" t="s">
        <v>81</v>
      </c>
      <c r="F49" s="40" t="s">
        <v>82</v>
      </c>
      <c r="G49" s="168">
        <v>6529</v>
      </c>
      <c r="H49" s="153">
        <v>3583.5158271949031</v>
      </c>
      <c r="I49" s="153">
        <v>4645.298294511912</v>
      </c>
      <c r="J49" s="153">
        <v>5000</v>
      </c>
      <c r="K49" s="153">
        <v>5000</v>
      </c>
      <c r="L49" s="153">
        <v>5000</v>
      </c>
      <c r="M49" s="135"/>
      <c r="N49" s="135"/>
      <c r="O49" s="135"/>
    </row>
    <row r="50" spans="1:15" x14ac:dyDescent="0.3">
      <c r="A50" s="140"/>
      <c r="B50" s="140"/>
      <c r="C50" s="141"/>
      <c r="D50" s="141">
        <v>3113</v>
      </c>
      <c r="E50" s="40"/>
      <c r="F50" s="40" t="s">
        <v>83</v>
      </c>
      <c r="G50" s="151">
        <f t="shared" ref="G50:L50" si="10">(SUM(G51))</f>
        <v>10512</v>
      </c>
      <c r="H50" s="151">
        <f t="shared" si="10"/>
        <v>6636.1404207313026</v>
      </c>
      <c r="I50" s="151">
        <f t="shared" si="10"/>
        <v>6636.1404207313026</v>
      </c>
      <c r="J50" s="151">
        <f t="shared" si="10"/>
        <v>10000</v>
      </c>
      <c r="K50" s="151">
        <f t="shared" si="10"/>
        <v>10000</v>
      </c>
      <c r="L50" s="151">
        <f t="shared" si="10"/>
        <v>10000</v>
      </c>
      <c r="M50" s="135"/>
      <c r="N50" s="135"/>
      <c r="O50" s="135"/>
    </row>
    <row r="51" spans="1:15" x14ac:dyDescent="0.3">
      <c r="A51" s="140"/>
      <c r="B51" s="140"/>
      <c r="C51" s="141"/>
      <c r="D51" s="141"/>
      <c r="E51" s="40" t="s">
        <v>52</v>
      </c>
      <c r="F51" s="40" t="s">
        <v>53</v>
      </c>
      <c r="G51" s="168">
        <v>10512</v>
      </c>
      <c r="H51" s="153">
        <v>6636.1404207313026</v>
      </c>
      <c r="I51" s="153">
        <v>6636.1404207313026</v>
      </c>
      <c r="J51" s="153">
        <v>10000</v>
      </c>
      <c r="K51" s="153">
        <v>10000</v>
      </c>
      <c r="L51" s="153">
        <v>10000</v>
      </c>
      <c r="M51" s="135"/>
      <c r="N51" s="135"/>
      <c r="O51" s="135"/>
    </row>
    <row r="52" spans="1:15" x14ac:dyDescent="0.3">
      <c r="A52" s="140"/>
      <c r="B52" s="140"/>
      <c r="C52" s="141"/>
      <c r="D52" s="141">
        <v>3114</v>
      </c>
      <c r="E52" s="40" t="s">
        <v>47</v>
      </c>
      <c r="F52" s="40" t="s">
        <v>84</v>
      </c>
      <c r="G52" s="151">
        <f t="shared" ref="G52:L52" si="11">(SUM(G53))</f>
        <v>1520</v>
      </c>
      <c r="H52" s="151">
        <f t="shared" si="11"/>
        <v>9290.596589023824</v>
      </c>
      <c r="I52" s="151">
        <f t="shared" si="11"/>
        <v>9290.596589023824</v>
      </c>
      <c r="J52" s="151">
        <f t="shared" si="11"/>
        <v>9290.596589023824</v>
      </c>
      <c r="K52" s="151">
        <f t="shared" si="11"/>
        <v>9290.596589023824</v>
      </c>
      <c r="L52" s="151">
        <f t="shared" si="11"/>
        <v>9290.596589023824</v>
      </c>
      <c r="M52" s="135"/>
      <c r="N52" s="135"/>
      <c r="O52" s="135"/>
    </row>
    <row r="53" spans="1:15" x14ac:dyDescent="0.3">
      <c r="A53" s="140"/>
      <c r="B53" s="140"/>
      <c r="C53" s="141"/>
      <c r="D53" s="141"/>
      <c r="E53" s="40" t="s">
        <v>52</v>
      </c>
      <c r="F53" s="40" t="s">
        <v>53</v>
      </c>
      <c r="G53" s="168">
        <v>1520</v>
      </c>
      <c r="H53" s="153">
        <v>9290.596589023824</v>
      </c>
      <c r="I53" s="153">
        <v>9290.596589023824</v>
      </c>
      <c r="J53" s="153">
        <v>9290.596589023824</v>
      </c>
      <c r="K53" s="153">
        <v>9290.596589023824</v>
      </c>
      <c r="L53" s="153">
        <v>9290.596589023824</v>
      </c>
      <c r="M53" s="135"/>
      <c r="N53" s="135"/>
      <c r="O53" s="135"/>
    </row>
    <row r="54" spans="1:15" x14ac:dyDescent="0.3">
      <c r="A54" s="140"/>
      <c r="B54" s="140"/>
      <c r="C54" s="141">
        <v>312</v>
      </c>
      <c r="D54" s="141"/>
      <c r="E54" s="40"/>
      <c r="F54" s="40" t="s">
        <v>85</v>
      </c>
      <c r="G54" s="151">
        <f t="shared" ref="G54:L54" si="12">(SUM(G55))</f>
        <v>17022</v>
      </c>
      <c r="H54" s="151">
        <f t="shared" si="12"/>
        <v>14400.424712986927</v>
      </c>
      <c r="I54" s="151">
        <f t="shared" si="12"/>
        <v>14400.424712986927</v>
      </c>
      <c r="J54" s="151">
        <f t="shared" si="12"/>
        <v>19229</v>
      </c>
      <c r="K54" s="151">
        <f t="shared" si="12"/>
        <v>19229</v>
      </c>
      <c r="L54" s="151">
        <f t="shared" si="12"/>
        <v>19229</v>
      </c>
      <c r="M54" s="135"/>
      <c r="N54" s="135"/>
      <c r="O54" s="135"/>
    </row>
    <row r="55" spans="1:15" x14ac:dyDescent="0.3">
      <c r="A55" s="140"/>
      <c r="B55" s="140"/>
      <c r="C55" s="141"/>
      <c r="D55" s="141">
        <v>3121</v>
      </c>
      <c r="E55" s="40"/>
      <c r="F55" s="40" t="s">
        <v>85</v>
      </c>
      <c r="G55" s="151">
        <f t="shared" ref="G55:L55" si="13">(SUM(G56:G58))</f>
        <v>17022</v>
      </c>
      <c r="H55" s="151">
        <f t="shared" si="13"/>
        <v>14400.424712986927</v>
      </c>
      <c r="I55" s="151">
        <f t="shared" si="13"/>
        <v>14400.424712986927</v>
      </c>
      <c r="J55" s="151">
        <f t="shared" si="13"/>
        <v>19229</v>
      </c>
      <c r="K55" s="151">
        <f t="shared" si="13"/>
        <v>19229</v>
      </c>
      <c r="L55" s="151">
        <f t="shared" si="13"/>
        <v>19229</v>
      </c>
      <c r="M55" s="135"/>
      <c r="N55" s="135"/>
      <c r="O55" s="135"/>
    </row>
    <row r="56" spans="1:15" x14ac:dyDescent="0.3">
      <c r="A56" s="140"/>
      <c r="B56" s="140"/>
      <c r="C56" s="141"/>
      <c r="D56" s="141"/>
      <c r="E56" s="40" t="s">
        <v>52</v>
      </c>
      <c r="F56" s="40" t="s">
        <v>53</v>
      </c>
      <c r="G56" s="168">
        <v>16441</v>
      </c>
      <c r="H56" s="153">
        <v>14201.340500364988</v>
      </c>
      <c r="I56" s="153">
        <v>14201.340500364988</v>
      </c>
      <c r="J56" s="153">
        <v>18929</v>
      </c>
      <c r="K56" s="153">
        <v>18929</v>
      </c>
      <c r="L56" s="153">
        <v>18929</v>
      </c>
      <c r="M56" s="135"/>
      <c r="N56" s="135"/>
      <c r="O56" s="135"/>
    </row>
    <row r="57" spans="1:15" x14ac:dyDescent="0.3">
      <c r="A57" s="140"/>
      <c r="B57" s="140"/>
      <c r="C57" s="141"/>
      <c r="D57" s="141"/>
      <c r="E57" s="40" t="s">
        <v>71</v>
      </c>
      <c r="F57" s="40" t="s">
        <v>19</v>
      </c>
      <c r="G57" s="168">
        <v>133</v>
      </c>
      <c r="H57" s="153">
        <v>66.361404207313029</v>
      </c>
      <c r="I57" s="153">
        <v>66.361404207313029</v>
      </c>
      <c r="J57" s="153">
        <v>100</v>
      </c>
      <c r="K57" s="153">
        <v>100</v>
      </c>
      <c r="L57" s="153">
        <v>100</v>
      </c>
      <c r="M57" s="135"/>
      <c r="N57" s="135"/>
      <c r="O57" s="135"/>
    </row>
    <row r="58" spans="1:15" x14ac:dyDescent="0.3">
      <c r="A58" s="140"/>
      <c r="B58" s="140"/>
      <c r="C58" s="141"/>
      <c r="D58" s="141"/>
      <c r="E58" s="40" t="s">
        <v>81</v>
      </c>
      <c r="F58" s="40" t="s">
        <v>82</v>
      </c>
      <c r="G58" s="168">
        <v>448</v>
      </c>
      <c r="H58" s="153">
        <v>132.72280841462606</v>
      </c>
      <c r="I58" s="153">
        <v>132.72280841462606</v>
      </c>
      <c r="J58" s="153">
        <v>200</v>
      </c>
      <c r="K58" s="153">
        <v>200</v>
      </c>
      <c r="L58" s="153">
        <v>200</v>
      </c>
      <c r="M58" s="135"/>
      <c r="N58" s="135"/>
      <c r="O58" s="135"/>
    </row>
    <row r="59" spans="1:15" x14ac:dyDescent="0.3">
      <c r="A59" s="140"/>
      <c r="B59" s="140"/>
      <c r="C59" s="141">
        <v>313</v>
      </c>
      <c r="D59" s="141"/>
      <c r="E59" s="40"/>
      <c r="F59" s="40" t="s">
        <v>86</v>
      </c>
      <c r="G59" s="151">
        <f t="shared" ref="G59:L59" si="14">(SUM(G60))</f>
        <v>61382</v>
      </c>
      <c r="H59" s="151">
        <f t="shared" si="14"/>
        <v>55743.579534142933</v>
      </c>
      <c r="I59" s="151">
        <f t="shared" si="14"/>
        <v>55743.579534142933</v>
      </c>
      <c r="J59" s="151">
        <f t="shared" si="14"/>
        <v>68351.252637865822</v>
      </c>
      <c r="K59" s="151">
        <f t="shared" si="14"/>
        <v>68351.252637865822</v>
      </c>
      <c r="L59" s="151">
        <f t="shared" si="14"/>
        <v>68351.252637865822</v>
      </c>
      <c r="M59" s="135"/>
      <c r="N59" s="135"/>
      <c r="O59" s="135"/>
    </row>
    <row r="60" spans="1:15" x14ac:dyDescent="0.3">
      <c r="A60" s="140"/>
      <c r="B60" s="140"/>
      <c r="C60" s="141"/>
      <c r="D60" s="141">
        <v>3132</v>
      </c>
      <c r="E60" s="40"/>
      <c r="F60" s="40" t="s">
        <v>87</v>
      </c>
      <c r="G60" s="151">
        <f t="shared" ref="G60:L60" si="15">(SUM(G61:G63))</f>
        <v>61382</v>
      </c>
      <c r="H60" s="151">
        <f t="shared" si="15"/>
        <v>55743.579534142933</v>
      </c>
      <c r="I60" s="151">
        <f t="shared" si="15"/>
        <v>55743.579534142933</v>
      </c>
      <c r="J60" s="151">
        <f t="shared" si="15"/>
        <v>68351.252637865822</v>
      </c>
      <c r="K60" s="151">
        <f t="shared" si="15"/>
        <v>68351.252637865822</v>
      </c>
      <c r="L60" s="151">
        <f t="shared" si="15"/>
        <v>68351.252637865822</v>
      </c>
      <c r="M60" s="135"/>
      <c r="N60" s="135"/>
      <c r="O60" s="135"/>
    </row>
    <row r="61" spans="1:15" x14ac:dyDescent="0.3">
      <c r="A61" s="140"/>
      <c r="B61" s="140"/>
      <c r="C61" s="141"/>
      <c r="D61" s="141"/>
      <c r="E61" s="40" t="s">
        <v>52</v>
      </c>
      <c r="F61" s="40" t="s">
        <v>53</v>
      </c>
      <c r="G61" s="168">
        <v>60598</v>
      </c>
      <c r="H61" s="153">
        <v>55079.965492069809</v>
      </c>
      <c r="I61" s="153">
        <v>55079.965492069809</v>
      </c>
      <c r="J61" s="153">
        <v>67654</v>
      </c>
      <c r="K61" s="153">
        <v>67654</v>
      </c>
      <c r="L61" s="153">
        <v>67654</v>
      </c>
      <c r="M61" s="135"/>
      <c r="N61" s="135"/>
      <c r="O61" s="135"/>
    </row>
    <row r="62" spans="1:15" x14ac:dyDescent="0.3">
      <c r="A62" s="140"/>
      <c r="B62" s="140"/>
      <c r="C62" s="141"/>
      <c r="D62" s="141"/>
      <c r="E62" s="40" t="s">
        <v>71</v>
      </c>
      <c r="F62" s="40" t="s">
        <v>19</v>
      </c>
      <c r="G62" s="168">
        <v>187</v>
      </c>
      <c r="H62" s="153">
        <v>66.361404207313029</v>
      </c>
      <c r="I62" s="153">
        <v>66.361404207313029</v>
      </c>
      <c r="J62" s="153">
        <v>100</v>
      </c>
      <c r="K62" s="153">
        <v>100</v>
      </c>
      <c r="L62" s="153">
        <v>100</v>
      </c>
      <c r="M62" s="135"/>
      <c r="N62" s="135"/>
      <c r="O62" s="135"/>
    </row>
    <row r="63" spans="1:15" x14ac:dyDescent="0.3">
      <c r="A63" s="140"/>
      <c r="B63" s="140"/>
      <c r="C63" s="141"/>
      <c r="D63" s="141"/>
      <c r="E63" s="40" t="s">
        <v>81</v>
      </c>
      <c r="F63" s="40" t="s">
        <v>82</v>
      </c>
      <c r="G63" s="168">
        <v>597</v>
      </c>
      <c r="H63" s="153">
        <v>597.25263786581718</v>
      </c>
      <c r="I63" s="153">
        <v>597.25263786581718</v>
      </c>
      <c r="J63" s="153">
        <v>597.25263786581718</v>
      </c>
      <c r="K63" s="153">
        <v>597.25263786581718</v>
      </c>
      <c r="L63" s="153">
        <v>597.25263786581718</v>
      </c>
      <c r="M63" s="135"/>
      <c r="N63" s="135"/>
      <c r="O63" s="135"/>
    </row>
    <row r="64" spans="1:15" x14ac:dyDescent="0.3">
      <c r="A64" s="140"/>
      <c r="B64" s="140">
        <v>32</v>
      </c>
      <c r="C64" s="141"/>
      <c r="D64" s="141"/>
      <c r="E64" s="40"/>
      <c r="F64" s="40" t="s">
        <v>30</v>
      </c>
      <c r="G64" s="151">
        <f>(SUM(G65,G77,G100,G129))</f>
        <v>124936</v>
      </c>
      <c r="H64" s="151">
        <f>(SUM(H65,H77,H100,H126,H129))</f>
        <v>141877.7622934501</v>
      </c>
      <c r="I64" s="151">
        <f>(SUM(I65,I77,I100,I126,I129))</f>
        <v>118587.29842723471</v>
      </c>
      <c r="J64" s="151">
        <f>(SUM(J65,J77,J100,J126,J129))</f>
        <v>141096.71823744109</v>
      </c>
      <c r="K64" s="151">
        <f>(SUM(K65,K77,K100,K126,K129))</f>
        <v>141096.71823744109</v>
      </c>
      <c r="L64" s="151">
        <f>(SUM(L65,L77,L100,L126,L129))</f>
        <v>141096.71823744109</v>
      </c>
      <c r="M64" s="135"/>
      <c r="N64" s="135"/>
      <c r="O64" s="135"/>
    </row>
    <row r="65" spans="1:15" x14ac:dyDescent="0.3">
      <c r="A65" s="140"/>
      <c r="B65" s="140"/>
      <c r="C65" s="141">
        <v>321</v>
      </c>
      <c r="D65" s="141"/>
      <c r="E65" s="40"/>
      <c r="F65" s="40" t="s">
        <v>88</v>
      </c>
      <c r="G65" s="151">
        <f>(SUM(G66,G73))</f>
        <v>36739</v>
      </c>
      <c r="H65" s="151">
        <f>(SUM(H66,H71,H73))</f>
        <v>34296.7681996151</v>
      </c>
      <c r="I65" s="151">
        <f>(SUM(I66,I71,I73))</f>
        <v>41039.086867078113</v>
      </c>
      <c r="J65" s="151">
        <f>(SUM(J66,J71,J73))</f>
        <v>42974.249317804766</v>
      </c>
      <c r="K65" s="151">
        <f>(SUM(K66,K71,K73))</f>
        <v>42974.249317804766</v>
      </c>
      <c r="L65" s="151">
        <f>(SUM(L66,L71,L73))</f>
        <v>42974.249317804766</v>
      </c>
      <c r="M65" s="135"/>
      <c r="N65" s="135"/>
      <c r="O65" s="135"/>
    </row>
    <row r="66" spans="1:15" x14ac:dyDescent="0.3">
      <c r="A66" s="140"/>
      <c r="B66" s="140"/>
      <c r="C66" s="141"/>
      <c r="D66" s="141">
        <v>3211</v>
      </c>
      <c r="E66" s="40"/>
      <c r="F66" s="40" t="s">
        <v>89</v>
      </c>
      <c r="G66" s="151">
        <f>(SUM(G67:G68,G70))</f>
        <v>3471</v>
      </c>
      <c r="H66" s="151">
        <f>(SUM(H67:H70))</f>
        <v>2682.195235251178</v>
      </c>
      <c r="I66" s="151">
        <f>(SUM(I67:I70))</f>
        <v>2682.195235251178</v>
      </c>
      <c r="J66" s="151">
        <f>(SUM(J67:J70))</f>
        <v>2797.6680841462608</v>
      </c>
      <c r="K66" s="151">
        <f>(SUM(K67:K70))</f>
        <v>2797.6680841462608</v>
      </c>
      <c r="L66" s="151">
        <f>(SUM(L67:L70))</f>
        <v>2797.6680841462608</v>
      </c>
      <c r="M66" s="135"/>
      <c r="N66" s="135"/>
      <c r="O66" s="135"/>
    </row>
    <row r="67" spans="1:15" x14ac:dyDescent="0.3">
      <c r="A67" s="140"/>
      <c r="B67" s="140"/>
      <c r="C67" s="141"/>
      <c r="D67" s="141"/>
      <c r="E67" s="40" t="s">
        <v>67</v>
      </c>
      <c r="F67" s="40" t="s">
        <v>72</v>
      </c>
      <c r="G67" s="168">
        <v>1318</v>
      </c>
      <c r="H67" s="153">
        <v>1089.5215342756653</v>
      </c>
      <c r="I67" s="153">
        <v>1089.5215342756653</v>
      </c>
      <c r="J67" s="153">
        <v>1100</v>
      </c>
      <c r="K67" s="153">
        <v>1100</v>
      </c>
      <c r="L67" s="153">
        <v>1100</v>
      </c>
      <c r="M67" s="135"/>
      <c r="N67" s="135"/>
      <c r="O67" s="135"/>
    </row>
    <row r="68" spans="1:15" x14ac:dyDescent="0.3">
      <c r="A68" s="140"/>
      <c r="B68" s="140"/>
      <c r="C68" s="141"/>
      <c r="D68" s="141"/>
      <c r="E68" s="40" t="s">
        <v>57</v>
      </c>
      <c r="F68" s="40" t="s">
        <v>90</v>
      </c>
      <c r="G68" s="168">
        <v>1209</v>
      </c>
      <c r="H68" s="153">
        <v>663.61404207313024</v>
      </c>
      <c r="I68" s="153">
        <v>663.61404207313024</v>
      </c>
      <c r="J68" s="153">
        <v>663.61404207313024</v>
      </c>
      <c r="K68" s="153">
        <v>663.61404207313024</v>
      </c>
      <c r="L68" s="153">
        <v>663.61404207313024</v>
      </c>
      <c r="M68" s="135"/>
      <c r="N68" s="135"/>
      <c r="O68" s="135"/>
    </row>
    <row r="69" spans="1:15" x14ac:dyDescent="0.3">
      <c r="A69" s="140"/>
      <c r="B69" s="140"/>
      <c r="C69" s="141"/>
      <c r="D69" s="141"/>
      <c r="E69" s="40" t="s">
        <v>52</v>
      </c>
      <c r="F69" s="40" t="s">
        <v>53</v>
      </c>
      <c r="G69" s="153">
        <v>0</v>
      </c>
      <c r="H69" s="153">
        <v>663.61404207313024</v>
      </c>
      <c r="I69" s="153">
        <v>663.61404207313024</v>
      </c>
      <c r="J69" s="153">
        <v>663.61404207313024</v>
      </c>
      <c r="K69" s="153">
        <v>663.61404207313024</v>
      </c>
      <c r="L69" s="153">
        <v>663.61404207313024</v>
      </c>
      <c r="M69" s="135"/>
      <c r="N69" s="135"/>
      <c r="O69" s="135"/>
    </row>
    <row r="70" spans="1:15" x14ac:dyDescent="0.3">
      <c r="A70" s="140"/>
      <c r="B70" s="140"/>
      <c r="C70" s="141"/>
      <c r="D70" s="141"/>
      <c r="E70" s="40" t="s">
        <v>59</v>
      </c>
      <c r="F70" s="40" t="s">
        <v>60</v>
      </c>
      <c r="G70" s="168">
        <v>944</v>
      </c>
      <c r="H70" s="153">
        <v>265.44561682925212</v>
      </c>
      <c r="I70" s="153">
        <v>265.44561682925212</v>
      </c>
      <c r="J70" s="153">
        <v>370.44</v>
      </c>
      <c r="K70" s="153">
        <v>370.44</v>
      </c>
      <c r="L70" s="153">
        <v>370.44</v>
      </c>
      <c r="M70" s="135"/>
      <c r="N70" s="135"/>
      <c r="O70" s="135"/>
    </row>
    <row r="71" spans="1:15" x14ac:dyDescent="0.3">
      <c r="A71" s="140"/>
      <c r="B71" s="140"/>
      <c r="C71" s="141"/>
      <c r="D71" s="141">
        <v>3213</v>
      </c>
      <c r="E71" s="40" t="s">
        <v>47</v>
      </c>
      <c r="F71" s="40" t="s">
        <v>130</v>
      </c>
      <c r="G71" s="153">
        <v>0</v>
      </c>
      <c r="H71" s="151">
        <f>(SUM(H72))</f>
        <v>663.61404207313024</v>
      </c>
      <c r="I71" s="151">
        <f>(SUM(I72))</f>
        <v>663.61404207313024</v>
      </c>
      <c r="J71" s="151">
        <f>(SUM(J72))</f>
        <v>664</v>
      </c>
      <c r="K71" s="151">
        <f>(SUM(K72))</f>
        <v>664</v>
      </c>
      <c r="L71" s="151">
        <f>(SUM(L72))</f>
        <v>664</v>
      </c>
      <c r="M71" s="135"/>
      <c r="N71" s="135"/>
      <c r="O71" s="135"/>
    </row>
    <row r="72" spans="1:15" x14ac:dyDescent="0.3">
      <c r="A72" s="140"/>
      <c r="B72" s="140"/>
      <c r="C72" s="141"/>
      <c r="D72" s="141"/>
      <c r="E72" s="40" t="s">
        <v>52</v>
      </c>
      <c r="F72" s="40" t="s">
        <v>130</v>
      </c>
      <c r="G72" s="153">
        <v>0</v>
      </c>
      <c r="H72" s="153">
        <v>663.61404207313024</v>
      </c>
      <c r="I72" s="153">
        <v>663.61404207313024</v>
      </c>
      <c r="J72" s="153">
        <v>664</v>
      </c>
      <c r="K72" s="153">
        <v>664</v>
      </c>
      <c r="L72" s="153">
        <v>664</v>
      </c>
      <c r="M72" s="135"/>
      <c r="N72" s="135"/>
      <c r="O72" s="135"/>
    </row>
    <row r="73" spans="1:15" x14ac:dyDescent="0.3">
      <c r="A73" s="140"/>
      <c r="B73" s="140"/>
      <c r="C73" s="141"/>
      <c r="D73" s="141">
        <v>3212</v>
      </c>
      <c r="E73" s="40"/>
      <c r="F73" s="40" t="s">
        <v>91</v>
      </c>
      <c r="G73" s="151">
        <f t="shared" ref="G73:L73" si="16">(SUM(G74:G76))</f>
        <v>33268</v>
      </c>
      <c r="H73" s="151">
        <f t="shared" si="16"/>
        <v>30950.958922290793</v>
      </c>
      <c r="I73" s="151">
        <f t="shared" si="16"/>
        <v>37693.277589753801</v>
      </c>
      <c r="J73" s="151">
        <f t="shared" si="16"/>
        <v>39512.581233658508</v>
      </c>
      <c r="K73" s="151">
        <f t="shared" si="16"/>
        <v>39512.581233658508</v>
      </c>
      <c r="L73" s="151">
        <f t="shared" si="16"/>
        <v>39512.581233658508</v>
      </c>
      <c r="M73" s="135"/>
      <c r="N73" s="135"/>
      <c r="O73" s="135"/>
    </row>
    <row r="74" spans="1:15" x14ac:dyDescent="0.3">
      <c r="A74" s="140"/>
      <c r="B74" s="140"/>
      <c r="C74" s="141"/>
      <c r="D74" s="141"/>
      <c r="E74" s="40" t="s">
        <v>71</v>
      </c>
      <c r="F74" s="40" t="s">
        <v>19</v>
      </c>
      <c r="G74" s="168">
        <v>251</v>
      </c>
      <c r="H74" s="153">
        <v>92.905965890238235</v>
      </c>
      <c r="I74" s="153">
        <v>132.72280841462606</v>
      </c>
      <c r="J74" s="153">
        <v>132.72280841462606</v>
      </c>
      <c r="K74" s="153">
        <v>132.72280841462606</v>
      </c>
      <c r="L74" s="153">
        <v>132.72280841462606</v>
      </c>
      <c r="M74" s="135"/>
      <c r="N74" s="135"/>
      <c r="O74" s="135"/>
    </row>
    <row r="75" spans="1:15" x14ac:dyDescent="0.3">
      <c r="A75" s="140"/>
      <c r="B75" s="140"/>
      <c r="C75" s="141"/>
      <c r="D75" s="141"/>
      <c r="E75" s="40" t="s">
        <v>81</v>
      </c>
      <c r="F75" s="40" t="s">
        <v>82</v>
      </c>
      <c r="G75" s="168">
        <v>706</v>
      </c>
      <c r="H75" s="153">
        <v>331.80702103656512</v>
      </c>
      <c r="I75" s="153">
        <v>398.16842524387812</v>
      </c>
      <c r="J75" s="153">
        <v>398.16842524387812</v>
      </c>
      <c r="K75" s="153">
        <v>398.16842524387812</v>
      </c>
      <c r="L75" s="153">
        <v>398.16842524387812</v>
      </c>
      <c r="M75" s="135"/>
      <c r="N75" s="135"/>
      <c r="O75" s="135"/>
    </row>
    <row r="76" spans="1:15" x14ac:dyDescent="0.3">
      <c r="A76" s="140"/>
      <c r="B76" s="140"/>
      <c r="C76" s="141"/>
      <c r="D76" s="141"/>
      <c r="E76" s="40" t="s">
        <v>52</v>
      </c>
      <c r="F76" s="40" t="s">
        <v>53</v>
      </c>
      <c r="G76" s="168">
        <v>32311</v>
      </c>
      <c r="H76" s="153">
        <v>30526.24593536399</v>
      </c>
      <c r="I76" s="153">
        <v>37162.386356095296</v>
      </c>
      <c r="J76" s="153">
        <v>38981.69</v>
      </c>
      <c r="K76" s="153">
        <v>38981.69</v>
      </c>
      <c r="L76" s="153">
        <v>38981.69</v>
      </c>
      <c r="M76" s="135"/>
      <c r="N76" s="135"/>
      <c r="O76" s="135"/>
    </row>
    <row r="77" spans="1:15" x14ac:dyDescent="0.3">
      <c r="A77" s="140"/>
      <c r="B77" s="140"/>
      <c r="C77" s="141">
        <v>322</v>
      </c>
      <c r="D77" s="141"/>
      <c r="E77" s="40"/>
      <c r="F77" s="40" t="s">
        <v>92</v>
      </c>
      <c r="G77" s="151">
        <f>(SUM(G78,G83,G87,G90,G98))</f>
        <v>37684</v>
      </c>
      <c r="H77" s="151">
        <f>(SUM(H78,H83,H87,H90,H94,H98))</f>
        <v>41078.63826398566</v>
      </c>
      <c r="I77" s="151">
        <f>(SUM(I78,I83,I87,I90,I94,I98))</f>
        <v>40735.018913000189</v>
      </c>
      <c r="J77" s="151">
        <f>(SUM(J78,J83,J87,J90,J94,J98))</f>
        <v>57528.939818169754</v>
      </c>
      <c r="K77" s="151">
        <f>(SUM(K78,K83,K87,K90,K94,K98))</f>
        <v>57528.939818169754</v>
      </c>
      <c r="L77" s="151">
        <f>(SUM(L78,L83,L87,L90,L94,L98))</f>
        <v>57528.939818169754</v>
      </c>
      <c r="M77" s="135"/>
      <c r="N77" s="135"/>
      <c r="O77" s="135"/>
    </row>
    <row r="78" spans="1:15" x14ac:dyDescent="0.3">
      <c r="A78" s="140"/>
      <c r="B78" s="140"/>
      <c r="C78" s="141"/>
      <c r="D78" s="141">
        <v>3221</v>
      </c>
      <c r="E78" s="40"/>
      <c r="F78" s="40" t="s">
        <v>93</v>
      </c>
      <c r="G78" s="151">
        <f>(SUM(G79:G81))</f>
        <v>3253</v>
      </c>
      <c r="H78" s="151">
        <f>(SUM(H79:H82))</f>
        <v>4048.0456566460944</v>
      </c>
      <c r="I78" s="151">
        <f>(SUM(I79:I82))</f>
        <v>4048.0456566460944</v>
      </c>
      <c r="J78" s="151">
        <f>(SUM(J79:J82))</f>
        <v>3612.6956168292522</v>
      </c>
      <c r="K78" s="151">
        <f>(SUM(K79:K82))</f>
        <v>3612.6956168292522</v>
      </c>
      <c r="L78" s="151">
        <f>(SUM(L79:L82))</f>
        <v>3612.6956168292522</v>
      </c>
      <c r="M78" s="135"/>
      <c r="N78" s="135"/>
      <c r="O78" s="135"/>
    </row>
    <row r="79" spans="1:15" x14ac:dyDescent="0.3">
      <c r="A79" s="140"/>
      <c r="B79" s="140"/>
      <c r="C79" s="141"/>
      <c r="D79" s="141"/>
      <c r="E79" s="40" t="s">
        <v>67</v>
      </c>
      <c r="F79" s="40" t="s">
        <v>72</v>
      </c>
      <c r="G79" s="168">
        <v>3175</v>
      </c>
      <c r="H79" s="153">
        <v>2057.2035304267038</v>
      </c>
      <c r="I79" s="153">
        <v>2057.2035304267038</v>
      </c>
      <c r="J79" s="153">
        <v>2400</v>
      </c>
      <c r="K79" s="153">
        <v>2400</v>
      </c>
      <c r="L79" s="153">
        <v>2400</v>
      </c>
      <c r="M79" s="135"/>
      <c r="N79" s="135"/>
      <c r="O79" s="135"/>
    </row>
    <row r="80" spans="1:15" x14ac:dyDescent="0.3">
      <c r="A80" s="140"/>
      <c r="B80" s="140"/>
      <c r="C80" s="141"/>
      <c r="D80" s="141"/>
      <c r="E80" s="40" t="s">
        <v>52</v>
      </c>
      <c r="F80" s="40" t="s">
        <v>53</v>
      </c>
      <c r="G80" s="153">
        <v>0</v>
      </c>
      <c r="H80" s="153">
        <v>1128.1438715243214</v>
      </c>
      <c r="I80" s="153">
        <v>1128.1438715243214</v>
      </c>
      <c r="J80" s="153">
        <v>500</v>
      </c>
      <c r="K80" s="153">
        <v>500</v>
      </c>
      <c r="L80" s="153">
        <v>500</v>
      </c>
      <c r="M80" s="135"/>
      <c r="N80" s="135"/>
      <c r="O80" s="135"/>
    </row>
    <row r="81" spans="1:15" x14ac:dyDescent="0.3">
      <c r="A81" s="140"/>
      <c r="B81" s="140"/>
      <c r="C81" s="141"/>
      <c r="D81" s="141"/>
      <c r="E81" s="154" t="s">
        <v>59</v>
      </c>
      <c r="F81" s="40" t="s">
        <v>60</v>
      </c>
      <c r="G81" s="168">
        <v>78</v>
      </c>
      <c r="H81" s="153">
        <v>265.44561682925212</v>
      </c>
      <c r="I81" s="153">
        <v>265.44561682925212</v>
      </c>
      <c r="J81" s="153">
        <v>265.44561682925212</v>
      </c>
      <c r="K81" s="153">
        <v>265.44561682925212</v>
      </c>
      <c r="L81" s="153">
        <v>265.44561682925212</v>
      </c>
      <c r="M81" s="135"/>
      <c r="N81" s="135"/>
      <c r="O81" s="135"/>
    </row>
    <row r="82" spans="1:15" x14ac:dyDescent="0.3">
      <c r="A82" s="140"/>
      <c r="B82" s="140"/>
      <c r="C82" s="141"/>
      <c r="D82" s="141"/>
      <c r="E82" s="154" t="s">
        <v>57</v>
      </c>
      <c r="F82" s="40" t="s">
        <v>90</v>
      </c>
      <c r="G82" s="153">
        <v>0</v>
      </c>
      <c r="H82" s="153">
        <v>597.25263786581718</v>
      </c>
      <c r="I82" s="153">
        <v>597.25263786581718</v>
      </c>
      <c r="J82" s="153">
        <v>447.25</v>
      </c>
      <c r="K82" s="153">
        <v>447.25</v>
      </c>
      <c r="L82" s="153">
        <v>447.25</v>
      </c>
      <c r="M82" s="135"/>
      <c r="N82" s="135"/>
      <c r="O82" s="135"/>
    </row>
    <row r="83" spans="1:15" x14ac:dyDescent="0.3">
      <c r="A83" s="140"/>
      <c r="B83" s="140"/>
      <c r="C83" s="141"/>
      <c r="D83" s="141">
        <v>3222</v>
      </c>
      <c r="E83" s="40"/>
      <c r="F83" s="40" t="s">
        <v>94</v>
      </c>
      <c r="G83" s="151">
        <f>(SUM(G84:G85))</f>
        <v>20623</v>
      </c>
      <c r="H83" s="151">
        <f>(SUM(H84:H86))</f>
        <v>19636.074059327093</v>
      </c>
      <c r="I83" s="151">
        <f>(SUM(I84:I86))</f>
        <v>19636.206782135509</v>
      </c>
      <c r="J83" s="151">
        <f>(SUM(J84:J86))</f>
        <v>38391.266839206321</v>
      </c>
      <c r="K83" s="151">
        <f>(SUM(K84:K86))</f>
        <v>38391.266839206321</v>
      </c>
      <c r="L83" s="151">
        <f>(SUM(L84:L86))</f>
        <v>38391.266839206321</v>
      </c>
      <c r="M83" s="135"/>
      <c r="N83" s="135"/>
      <c r="O83" s="135"/>
    </row>
    <row r="84" spans="1:15" x14ac:dyDescent="0.3">
      <c r="A84" s="140"/>
      <c r="B84" s="140"/>
      <c r="C84" s="141"/>
      <c r="D84" s="141"/>
      <c r="E84" s="40" t="s">
        <v>67</v>
      </c>
      <c r="F84" s="40" t="s">
        <v>72</v>
      </c>
      <c r="G84" s="168">
        <v>198</v>
      </c>
      <c r="H84" s="153">
        <v>391.26683920631757</v>
      </c>
      <c r="I84" s="153">
        <v>391.26683920631757</v>
      </c>
      <c r="J84" s="153">
        <v>391.26683920631757</v>
      </c>
      <c r="K84" s="153">
        <v>391.26683920631757</v>
      </c>
      <c r="L84" s="153">
        <v>391.26683920631757</v>
      </c>
      <c r="M84" s="135"/>
      <c r="N84" s="135"/>
      <c r="O84" s="135"/>
    </row>
    <row r="85" spans="1:15" x14ac:dyDescent="0.3">
      <c r="A85" s="140"/>
      <c r="B85" s="140"/>
      <c r="C85" s="141"/>
      <c r="D85" s="141"/>
      <c r="E85" s="40" t="s">
        <v>57</v>
      </c>
      <c r="F85" s="40" t="s">
        <v>90</v>
      </c>
      <c r="G85" s="168">
        <v>20425</v>
      </c>
      <c r="H85" s="153">
        <v>15263.122967681995</v>
      </c>
      <c r="I85" s="153">
        <v>15263.122967681995</v>
      </c>
      <c r="J85" s="153">
        <v>8000</v>
      </c>
      <c r="K85" s="153">
        <v>8000</v>
      </c>
      <c r="L85" s="153">
        <v>8000</v>
      </c>
      <c r="M85" s="135"/>
      <c r="N85" s="135"/>
      <c r="O85" s="135"/>
    </row>
    <row r="86" spans="1:15" x14ac:dyDescent="0.3">
      <c r="A86" s="140"/>
      <c r="B86" s="140"/>
      <c r="C86" s="141"/>
      <c r="D86" s="141"/>
      <c r="E86" s="40" t="s">
        <v>52</v>
      </c>
      <c r="F86" s="40" t="s">
        <v>53</v>
      </c>
      <c r="G86" s="153">
        <v>0</v>
      </c>
      <c r="H86" s="153">
        <v>3981.6842524387812</v>
      </c>
      <c r="I86" s="153">
        <v>3981.8169752471958</v>
      </c>
      <c r="J86" s="153">
        <v>30000</v>
      </c>
      <c r="K86" s="153">
        <v>30000</v>
      </c>
      <c r="L86" s="153">
        <v>30000</v>
      </c>
      <c r="M86" s="135"/>
      <c r="N86" s="135"/>
      <c r="O86" s="135"/>
    </row>
    <row r="87" spans="1:15" x14ac:dyDescent="0.3">
      <c r="A87" s="140"/>
      <c r="B87" s="140"/>
      <c r="C87" s="141"/>
      <c r="D87" s="141">
        <v>3223</v>
      </c>
      <c r="E87" s="40"/>
      <c r="F87" s="40" t="s">
        <v>95</v>
      </c>
      <c r="G87" s="151">
        <f>(SUM(G88))</f>
        <v>12395</v>
      </c>
      <c r="H87" s="151">
        <f>(SUM(H88:H89))</f>
        <v>12686.973256354104</v>
      </c>
      <c r="I87" s="151">
        <f>(SUM(I88:I89))</f>
        <v>12343.221182560223</v>
      </c>
      <c r="J87" s="151">
        <f>(SUM(J88:J89))</f>
        <v>11756.78</v>
      </c>
      <c r="K87" s="151">
        <f>(SUM(K88:K89))</f>
        <v>11756.78</v>
      </c>
      <c r="L87" s="151">
        <f>(SUM(L88:L89))</f>
        <v>11756.78</v>
      </c>
      <c r="M87" s="135"/>
      <c r="N87" s="135"/>
      <c r="O87" s="135"/>
    </row>
    <row r="88" spans="1:15" x14ac:dyDescent="0.3">
      <c r="A88" s="140"/>
      <c r="B88" s="140"/>
      <c r="C88" s="141"/>
      <c r="D88" s="141"/>
      <c r="E88" s="40" t="s">
        <v>67</v>
      </c>
      <c r="F88" s="40" t="s">
        <v>72</v>
      </c>
      <c r="G88" s="168">
        <v>12395</v>
      </c>
      <c r="H88" s="153">
        <v>11625.190789037095</v>
      </c>
      <c r="I88" s="153">
        <v>11281.438715243214</v>
      </c>
      <c r="J88" s="153">
        <v>11100</v>
      </c>
      <c r="K88" s="153">
        <v>11100</v>
      </c>
      <c r="L88" s="153">
        <v>11100</v>
      </c>
      <c r="M88" s="135"/>
      <c r="N88" s="135"/>
      <c r="O88" s="135"/>
    </row>
    <row r="89" spans="1:15" x14ac:dyDescent="0.3">
      <c r="A89" s="140"/>
      <c r="B89" s="140"/>
      <c r="C89" s="141"/>
      <c r="D89" s="141"/>
      <c r="E89" s="40" t="s">
        <v>59</v>
      </c>
      <c r="F89" s="40" t="s">
        <v>60</v>
      </c>
      <c r="G89" s="153">
        <v>0</v>
      </c>
      <c r="H89" s="153">
        <v>1061.7824673170085</v>
      </c>
      <c r="I89" s="153">
        <v>1061.7824673170085</v>
      </c>
      <c r="J89" s="153">
        <v>656.78</v>
      </c>
      <c r="K89" s="153">
        <v>656.78</v>
      </c>
      <c r="L89" s="153">
        <v>656.78</v>
      </c>
      <c r="M89" s="135"/>
      <c r="N89" s="135"/>
      <c r="O89" s="135"/>
    </row>
    <row r="90" spans="1:15" x14ac:dyDescent="0.3">
      <c r="A90" s="140"/>
      <c r="B90" s="140"/>
      <c r="C90" s="141"/>
      <c r="D90" s="141">
        <v>3224</v>
      </c>
      <c r="E90" s="40"/>
      <c r="F90" s="40" t="s">
        <v>96</v>
      </c>
      <c r="G90" s="151">
        <f t="shared" ref="G90:L90" si="17">(SUM(G91:G93))</f>
        <v>1238</v>
      </c>
      <c r="H90" s="151">
        <f t="shared" si="17"/>
        <v>3393.589488353573</v>
      </c>
      <c r="I90" s="151">
        <f t="shared" si="17"/>
        <v>3393.589488353573</v>
      </c>
      <c r="J90" s="151">
        <f t="shared" si="17"/>
        <v>2802.7473621341824</v>
      </c>
      <c r="K90" s="151">
        <f t="shared" si="17"/>
        <v>2802.7473621341824</v>
      </c>
      <c r="L90" s="151">
        <f t="shared" si="17"/>
        <v>2802.7473621341824</v>
      </c>
      <c r="M90" s="135"/>
      <c r="N90" s="135"/>
      <c r="O90" s="135"/>
    </row>
    <row r="91" spans="1:15" x14ac:dyDescent="0.3">
      <c r="A91" s="140"/>
      <c r="B91" s="140"/>
      <c r="C91" s="141"/>
      <c r="D91" s="141"/>
      <c r="E91" s="40" t="s">
        <v>67</v>
      </c>
      <c r="F91" s="40" t="s">
        <v>72</v>
      </c>
      <c r="G91" s="168">
        <v>1194</v>
      </c>
      <c r="H91" s="153">
        <v>871.85612847567847</v>
      </c>
      <c r="I91" s="153">
        <v>871.85612847567847</v>
      </c>
      <c r="J91" s="153">
        <v>871.85612847567847</v>
      </c>
      <c r="K91" s="153">
        <v>871.85612847567847</v>
      </c>
      <c r="L91" s="153">
        <v>871.85612847567847</v>
      </c>
      <c r="M91" s="135"/>
      <c r="N91" s="135"/>
      <c r="O91" s="135"/>
    </row>
    <row r="92" spans="1:15" x14ac:dyDescent="0.3">
      <c r="A92" s="140"/>
      <c r="B92" s="140"/>
      <c r="C92" s="141"/>
      <c r="D92" s="141"/>
      <c r="E92" s="40" t="s">
        <v>67</v>
      </c>
      <c r="F92" s="40" t="s">
        <v>72</v>
      </c>
      <c r="G92" s="153">
        <v>0</v>
      </c>
      <c r="H92" s="153">
        <v>1990.8421262193906</v>
      </c>
      <c r="I92" s="153">
        <v>1990.8421262193906</v>
      </c>
      <c r="J92" s="153">
        <v>1400</v>
      </c>
      <c r="K92" s="153">
        <v>1400</v>
      </c>
      <c r="L92" s="153">
        <v>1400</v>
      </c>
      <c r="M92" s="135"/>
      <c r="N92" s="135"/>
      <c r="O92" s="135"/>
    </row>
    <row r="93" spans="1:15" x14ac:dyDescent="0.3">
      <c r="A93" s="140"/>
      <c r="B93" s="140"/>
      <c r="C93" s="141"/>
      <c r="D93" s="141"/>
      <c r="E93" s="40" t="s">
        <v>59</v>
      </c>
      <c r="F93" s="40" t="s">
        <v>60</v>
      </c>
      <c r="G93" s="168">
        <v>44</v>
      </c>
      <c r="H93" s="153">
        <v>530.89123365850423</v>
      </c>
      <c r="I93" s="153">
        <v>530.89123365850423</v>
      </c>
      <c r="J93" s="153">
        <v>530.89123365850423</v>
      </c>
      <c r="K93" s="153">
        <v>530.89123365850423</v>
      </c>
      <c r="L93" s="153">
        <v>530.89123365850423</v>
      </c>
      <c r="M93" s="135"/>
      <c r="N93" s="135"/>
      <c r="O93" s="135"/>
    </row>
    <row r="94" spans="1:15" x14ac:dyDescent="0.3">
      <c r="A94" s="140"/>
      <c r="B94" s="140"/>
      <c r="C94" s="141"/>
      <c r="D94" s="141">
        <v>3225</v>
      </c>
      <c r="E94" s="40"/>
      <c r="F94" s="40" t="s">
        <v>97</v>
      </c>
      <c r="G94" s="151">
        <f t="shared" ref="G94:L94" si="18">(SUM(G95:G97))</f>
        <v>2801</v>
      </c>
      <c r="H94" s="151">
        <f t="shared" si="18"/>
        <v>1114.8715906828588</v>
      </c>
      <c r="I94" s="151">
        <f t="shared" si="18"/>
        <v>1114.8715906828588</v>
      </c>
      <c r="J94" s="151">
        <f t="shared" si="18"/>
        <v>665.45</v>
      </c>
      <c r="K94" s="151">
        <f t="shared" si="18"/>
        <v>665.45</v>
      </c>
      <c r="L94" s="151">
        <f t="shared" si="18"/>
        <v>665.45</v>
      </c>
      <c r="M94" s="135"/>
      <c r="N94" s="135"/>
      <c r="O94" s="135"/>
    </row>
    <row r="95" spans="1:15" x14ac:dyDescent="0.3">
      <c r="A95" s="140"/>
      <c r="B95" s="140"/>
      <c r="C95" s="141"/>
      <c r="D95" s="141"/>
      <c r="E95" s="40" t="s">
        <v>67</v>
      </c>
      <c r="F95" s="40" t="s">
        <v>72</v>
      </c>
      <c r="G95" s="168">
        <v>302</v>
      </c>
      <c r="H95" s="153">
        <v>132.72280841462606</v>
      </c>
      <c r="I95" s="153">
        <v>132.72280841462606</v>
      </c>
      <c r="J95" s="153">
        <v>300</v>
      </c>
      <c r="K95" s="153">
        <v>300</v>
      </c>
      <c r="L95" s="153">
        <v>300</v>
      </c>
      <c r="M95" s="135"/>
      <c r="N95" s="135"/>
      <c r="O95" s="135"/>
    </row>
    <row r="96" spans="1:15" x14ac:dyDescent="0.3">
      <c r="A96" s="140"/>
      <c r="B96" s="140"/>
      <c r="C96" s="141"/>
      <c r="D96" s="141"/>
      <c r="E96" s="40" t="s">
        <v>59</v>
      </c>
      <c r="F96" s="40" t="s">
        <v>60</v>
      </c>
      <c r="G96" s="153">
        <v>243</v>
      </c>
      <c r="H96" s="153">
        <v>265.44561682925212</v>
      </c>
      <c r="I96" s="153">
        <v>265.44561682925212</v>
      </c>
      <c r="J96" s="153">
        <v>365.45</v>
      </c>
      <c r="K96" s="153">
        <v>365.45</v>
      </c>
      <c r="L96" s="153">
        <v>365.45</v>
      </c>
      <c r="M96" s="135"/>
      <c r="N96" s="135"/>
      <c r="O96" s="135"/>
    </row>
    <row r="97" spans="1:15" x14ac:dyDescent="0.3">
      <c r="A97" s="140"/>
      <c r="B97" s="140"/>
      <c r="C97" s="141"/>
      <c r="D97" s="141"/>
      <c r="E97" s="40" t="s">
        <v>71</v>
      </c>
      <c r="F97" s="40" t="s">
        <v>19</v>
      </c>
      <c r="G97" s="168">
        <v>2256</v>
      </c>
      <c r="H97" s="153">
        <v>716.7031654389807</v>
      </c>
      <c r="I97" s="153">
        <v>716.7031654389807</v>
      </c>
      <c r="J97" s="153">
        <v>0</v>
      </c>
      <c r="K97" s="153">
        <v>0</v>
      </c>
      <c r="L97" s="153">
        <v>0</v>
      </c>
      <c r="M97" s="135"/>
      <c r="N97" s="135"/>
      <c r="O97" s="135"/>
    </row>
    <row r="98" spans="1:15" x14ac:dyDescent="0.3">
      <c r="A98" s="140"/>
      <c r="B98" s="140"/>
      <c r="C98" s="141"/>
      <c r="D98" s="141">
        <v>3227</v>
      </c>
      <c r="E98" s="40"/>
      <c r="F98" s="40" t="s">
        <v>98</v>
      </c>
      <c r="G98" s="151">
        <f t="shared" ref="G98:L98" si="19">(SUM(G99))</f>
        <v>175</v>
      </c>
      <c r="H98" s="151">
        <f t="shared" si="19"/>
        <v>199.08421262193906</v>
      </c>
      <c r="I98" s="151">
        <f t="shared" si="19"/>
        <v>199.08421262193906</v>
      </c>
      <c r="J98" s="151">
        <f t="shared" si="19"/>
        <v>300</v>
      </c>
      <c r="K98" s="151">
        <f t="shared" si="19"/>
        <v>300</v>
      </c>
      <c r="L98" s="151">
        <f t="shared" si="19"/>
        <v>300</v>
      </c>
      <c r="M98" s="135"/>
      <c r="N98" s="135"/>
      <c r="O98" s="135"/>
    </row>
    <row r="99" spans="1:15" x14ac:dyDescent="0.3">
      <c r="A99" s="140"/>
      <c r="B99" s="140"/>
      <c r="C99" s="141"/>
      <c r="D99" s="141"/>
      <c r="E99" s="40" t="s">
        <v>67</v>
      </c>
      <c r="F99" s="40" t="s">
        <v>72</v>
      </c>
      <c r="G99" s="168">
        <v>175</v>
      </c>
      <c r="H99" s="153">
        <v>199.08421262193906</v>
      </c>
      <c r="I99" s="153">
        <v>199.08421262193906</v>
      </c>
      <c r="J99" s="153">
        <v>300</v>
      </c>
      <c r="K99" s="153">
        <v>300</v>
      </c>
      <c r="L99" s="153">
        <v>300</v>
      </c>
      <c r="M99" s="135"/>
      <c r="N99" s="135"/>
      <c r="O99" s="135"/>
    </row>
    <row r="100" spans="1:15" x14ac:dyDescent="0.3">
      <c r="A100" s="140"/>
      <c r="B100" s="140"/>
      <c r="C100" s="141">
        <v>323</v>
      </c>
      <c r="D100" s="141"/>
      <c r="E100" s="40"/>
      <c r="F100" s="40" t="s">
        <v>99</v>
      </c>
      <c r="G100" s="151">
        <f>(SUM(G101,G103,G108,G110,G112,G115,G120))</f>
        <v>31802</v>
      </c>
      <c r="H100" s="151">
        <f>(SUM(H101,H103,H108,H110,H112,H115,H118,H120))</f>
        <v>51563.740128741119</v>
      </c>
      <c r="I100" s="151">
        <f>(SUM(I101,I103,I108,I110,I112,I115,I118,I120))</f>
        <v>23242.816377994557</v>
      </c>
      <c r="J100" s="151">
        <f>(SUM(J101,J103,J108,J110,J112,J115,J118,J120))</f>
        <v>23628.35782268233</v>
      </c>
      <c r="K100" s="151">
        <f>(SUM(K101,K103,K108,K110,K112,K115,K118,K120))</f>
        <v>23628.35782268233</v>
      </c>
      <c r="L100" s="151">
        <f>(SUM(L101,L103,L108,L110,L112,L115,L118,L120))</f>
        <v>23628.35782268233</v>
      </c>
      <c r="M100" s="135"/>
      <c r="N100" s="135"/>
      <c r="O100" s="135"/>
    </row>
    <row r="101" spans="1:15" x14ac:dyDescent="0.3">
      <c r="A101" s="140"/>
      <c r="B101" s="140"/>
      <c r="C101" s="141"/>
      <c r="D101" s="141">
        <v>3231</v>
      </c>
      <c r="E101" s="40"/>
      <c r="F101" s="40" t="s">
        <v>100</v>
      </c>
      <c r="G101" s="151">
        <f t="shared" ref="G101:L101" si="20">(SUM(G102))</f>
        <v>950</v>
      </c>
      <c r="H101" s="151">
        <f t="shared" si="20"/>
        <v>729.97544628044329</v>
      </c>
      <c r="I101" s="151">
        <f t="shared" si="20"/>
        <v>796.33685048775624</v>
      </c>
      <c r="J101" s="151">
        <f t="shared" si="20"/>
        <v>979.08</v>
      </c>
      <c r="K101" s="151">
        <f t="shared" si="20"/>
        <v>979.08</v>
      </c>
      <c r="L101" s="151">
        <f t="shared" si="20"/>
        <v>979.08</v>
      </c>
      <c r="M101" s="135"/>
      <c r="N101" s="135"/>
      <c r="O101" s="135"/>
    </row>
    <row r="102" spans="1:15" x14ac:dyDescent="0.3">
      <c r="A102" s="140"/>
      <c r="B102" s="140"/>
      <c r="C102" s="141"/>
      <c r="D102" s="141"/>
      <c r="E102" s="40" t="s">
        <v>67</v>
      </c>
      <c r="F102" s="40" t="s">
        <v>72</v>
      </c>
      <c r="G102" s="168">
        <v>950</v>
      </c>
      <c r="H102" s="153">
        <v>729.97544628044329</v>
      </c>
      <c r="I102" s="153">
        <v>796.33685048775624</v>
      </c>
      <c r="J102" s="153">
        <v>979.08</v>
      </c>
      <c r="K102" s="153">
        <v>979.08</v>
      </c>
      <c r="L102" s="153">
        <v>979.08</v>
      </c>
      <c r="M102" s="135"/>
      <c r="N102" s="135"/>
      <c r="O102" s="135"/>
    </row>
    <row r="103" spans="1:15" x14ac:dyDescent="0.3">
      <c r="A103" s="140"/>
      <c r="B103" s="140"/>
      <c r="C103" s="141"/>
      <c r="D103" s="141">
        <v>3232</v>
      </c>
      <c r="E103" s="40" t="s">
        <v>47</v>
      </c>
      <c r="F103" s="40" t="s">
        <v>101</v>
      </c>
      <c r="G103" s="151">
        <f>(SUM(G104:G106:G107))</f>
        <v>10190</v>
      </c>
      <c r="H103" s="151">
        <f>(SUM(H104:H107))</f>
        <v>27852.810405468179</v>
      </c>
      <c r="I103" s="151">
        <f>(SUM(I104:I107))</f>
        <v>5922.4898798858585</v>
      </c>
      <c r="J103" s="151">
        <f>(SUM(J104:J107))</f>
        <v>6147.5752757316341</v>
      </c>
      <c r="K103" s="151">
        <f>(SUM(K104:K107))</f>
        <v>6147.5752757316341</v>
      </c>
      <c r="L103" s="151">
        <f>(SUM(L104:L107))</f>
        <v>6147.5752757316341</v>
      </c>
      <c r="M103" s="135"/>
      <c r="N103" s="135"/>
      <c r="O103" s="135"/>
    </row>
    <row r="104" spans="1:15" x14ac:dyDescent="0.3">
      <c r="A104" s="140"/>
      <c r="B104" s="140"/>
      <c r="C104" s="141"/>
      <c r="D104" s="141"/>
      <c r="E104" s="40" t="s">
        <v>67</v>
      </c>
      <c r="F104" s="40" t="s">
        <v>72</v>
      </c>
      <c r="G104" s="168">
        <v>4197</v>
      </c>
      <c r="H104" s="153">
        <v>3431.8136571769855</v>
      </c>
      <c r="I104" s="153">
        <v>3400.756520007963</v>
      </c>
      <c r="J104" s="153">
        <v>3981</v>
      </c>
      <c r="K104" s="153">
        <v>3981</v>
      </c>
      <c r="L104" s="153">
        <v>3981</v>
      </c>
      <c r="M104" s="135"/>
      <c r="N104" s="135"/>
      <c r="O104" s="135"/>
    </row>
    <row r="105" spans="1:15" x14ac:dyDescent="0.3">
      <c r="A105" s="140"/>
      <c r="B105" s="140"/>
      <c r="C105" s="141"/>
      <c r="D105" s="141"/>
      <c r="E105" s="40" t="s">
        <v>71</v>
      </c>
      <c r="F105" s="40" t="s">
        <v>19</v>
      </c>
      <c r="G105" s="168">
        <v>5993</v>
      </c>
      <c r="H105" s="153">
        <v>22562.877430486427</v>
      </c>
      <c r="I105" s="153">
        <v>663.61404207313024</v>
      </c>
      <c r="J105" s="153">
        <v>663.61404207313024</v>
      </c>
      <c r="K105" s="153">
        <v>663.61404207313024</v>
      </c>
      <c r="L105" s="153">
        <v>663.61404207313024</v>
      </c>
      <c r="M105" s="135"/>
      <c r="N105" s="135"/>
      <c r="O105" s="135"/>
    </row>
    <row r="106" spans="1:15" x14ac:dyDescent="0.3">
      <c r="A106" s="140"/>
      <c r="B106" s="140"/>
      <c r="C106" s="141"/>
      <c r="D106" s="141"/>
      <c r="E106" s="40" t="s">
        <v>52</v>
      </c>
      <c r="F106" s="40" t="s">
        <v>53</v>
      </c>
      <c r="G106" s="153">
        <v>0</v>
      </c>
      <c r="H106" s="153">
        <v>1327.2280841462605</v>
      </c>
      <c r="I106" s="153">
        <v>1327.2280841462605</v>
      </c>
      <c r="J106" s="153">
        <v>972.07</v>
      </c>
      <c r="K106" s="153">
        <v>972.07</v>
      </c>
      <c r="L106" s="153">
        <v>972.07</v>
      </c>
      <c r="M106" s="135"/>
      <c r="N106" s="135"/>
      <c r="O106" s="135"/>
    </row>
    <row r="107" spans="1:15" x14ac:dyDescent="0.3">
      <c r="A107" s="140"/>
      <c r="B107" s="140"/>
      <c r="C107" s="141"/>
      <c r="D107" s="141"/>
      <c r="E107" s="40" t="s">
        <v>59</v>
      </c>
      <c r="F107" s="40" t="s">
        <v>60</v>
      </c>
      <c r="G107" s="153">
        <v>0</v>
      </c>
      <c r="H107" s="153">
        <v>530.89123365850423</v>
      </c>
      <c r="I107" s="153">
        <v>530.89123365850423</v>
      </c>
      <c r="J107" s="153">
        <v>530.89123365850423</v>
      </c>
      <c r="K107" s="153">
        <v>530.89123365850423</v>
      </c>
      <c r="L107" s="153">
        <v>530.89123365850423</v>
      </c>
      <c r="M107" s="135"/>
      <c r="N107" s="135"/>
      <c r="O107" s="135"/>
    </row>
    <row r="108" spans="1:15" x14ac:dyDescent="0.3">
      <c r="A108" s="140"/>
      <c r="B108" s="140"/>
      <c r="C108" s="141"/>
      <c r="D108" s="141">
        <v>3233</v>
      </c>
      <c r="E108" s="40" t="s">
        <v>47</v>
      </c>
      <c r="F108" s="40" t="s">
        <v>103</v>
      </c>
      <c r="G108" s="151">
        <f t="shared" ref="G108:L108" si="21">(SUM(G109))</f>
        <v>0</v>
      </c>
      <c r="H108" s="151">
        <f t="shared" si="21"/>
        <v>66.361404207313029</v>
      </c>
      <c r="I108" s="151">
        <f t="shared" si="21"/>
        <v>66.361404207313029</v>
      </c>
      <c r="J108" s="151">
        <f t="shared" si="21"/>
        <v>66.361404207313029</v>
      </c>
      <c r="K108" s="151">
        <f t="shared" si="21"/>
        <v>66.361404207313029</v>
      </c>
      <c r="L108" s="151">
        <f t="shared" si="21"/>
        <v>66.361404207313029</v>
      </c>
      <c r="M108" s="135"/>
      <c r="N108" s="135"/>
      <c r="O108" s="135"/>
    </row>
    <row r="109" spans="1:15" x14ac:dyDescent="0.3">
      <c r="A109" s="140"/>
      <c r="B109" s="140"/>
      <c r="C109" s="141"/>
      <c r="D109" s="141"/>
      <c r="E109" s="40" t="s">
        <v>67</v>
      </c>
      <c r="F109" s="40" t="s">
        <v>72</v>
      </c>
      <c r="G109" s="153">
        <v>0</v>
      </c>
      <c r="H109" s="153">
        <v>66.361404207313029</v>
      </c>
      <c r="I109" s="153">
        <v>66.361404207313029</v>
      </c>
      <c r="J109" s="153">
        <v>66.361404207313029</v>
      </c>
      <c r="K109" s="153">
        <v>66.361404207313029</v>
      </c>
      <c r="L109" s="153">
        <v>66.361404207313029</v>
      </c>
      <c r="M109" s="135"/>
      <c r="N109" s="135"/>
      <c r="O109" s="135"/>
    </row>
    <row r="110" spans="1:15" x14ac:dyDescent="0.3">
      <c r="A110" s="140"/>
      <c r="B110" s="140"/>
      <c r="C110" s="141"/>
      <c r="D110" s="141">
        <v>3234</v>
      </c>
      <c r="E110" s="40"/>
      <c r="F110" s="40" t="s">
        <v>104</v>
      </c>
      <c r="G110" s="151">
        <f t="shared" ref="G110:L110" si="22">(SUM(G111))</f>
        <v>2724</v>
      </c>
      <c r="H110" s="151">
        <f t="shared" si="22"/>
        <v>2057.2035304267038</v>
      </c>
      <c r="I110" s="151">
        <f t="shared" si="22"/>
        <v>2057.2035304267038</v>
      </c>
      <c r="J110" s="151">
        <f t="shared" si="22"/>
        <v>2800</v>
      </c>
      <c r="K110" s="151">
        <f t="shared" si="22"/>
        <v>2800</v>
      </c>
      <c r="L110" s="151">
        <f t="shared" si="22"/>
        <v>2800</v>
      </c>
      <c r="M110" s="135"/>
      <c r="N110" s="135"/>
      <c r="O110" s="135"/>
    </row>
    <row r="111" spans="1:15" x14ac:dyDescent="0.3">
      <c r="A111" s="140"/>
      <c r="B111" s="140"/>
      <c r="C111" s="141"/>
      <c r="D111" s="141"/>
      <c r="E111" s="40" t="s">
        <v>67</v>
      </c>
      <c r="F111" s="40" t="s">
        <v>72</v>
      </c>
      <c r="G111" s="168">
        <v>2724</v>
      </c>
      <c r="H111" s="153">
        <v>2057.2035304267038</v>
      </c>
      <c r="I111" s="153">
        <v>2057.2035304267038</v>
      </c>
      <c r="J111" s="153">
        <v>2800</v>
      </c>
      <c r="K111" s="153">
        <v>2800</v>
      </c>
      <c r="L111" s="153">
        <v>2800</v>
      </c>
      <c r="M111" s="135"/>
      <c r="N111" s="135"/>
      <c r="O111" s="135"/>
    </row>
    <row r="112" spans="1:15" x14ac:dyDescent="0.3">
      <c r="A112" s="140"/>
      <c r="B112" s="140"/>
      <c r="C112" s="141"/>
      <c r="D112" s="141">
        <v>3236</v>
      </c>
      <c r="E112" s="40"/>
      <c r="F112" s="40" t="s">
        <v>105</v>
      </c>
      <c r="G112" s="151">
        <f t="shared" ref="G112:L112" si="23">(SUM(G113:G114))</f>
        <v>1612</v>
      </c>
      <c r="H112" s="151">
        <f t="shared" si="23"/>
        <v>484.43825071338506</v>
      </c>
      <c r="I112" s="151">
        <f t="shared" si="23"/>
        <v>663.61404207313024</v>
      </c>
      <c r="J112" s="151">
        <f t="shared" si="23"/>
        <v>1200</v>
      </c>
      <c r="K112" s="151">
        <f t="shared" si="23"/>
        <v>1200</v>
      </c>
      <c r="L112" s="151">
        <f t="shared" si="23"/>
        <v>1200</v>
      </c>
      <c r="M112" s="135"/>
      <c r="N112" s="135"/>
      <c r="O112" s="135"/>
    </row>
    <row r="113" spans="1:15" x14ac:dyDescent="0.3">
      <c r="A113" s="140"/>
      <c r="B113" s="140"/>
      <c r="C113" s="141"/>
      <c r="D113" s="141"/>
      <c r="E113" s="40" t="s">
        <v>67</v>
      </c>
      <c r="F113" s="40" t="s">
        <v>72</v>
      </c>
      <c r="G113" s="168">
        <v>1311</v>
      </c>
      <c r="H113" s="153">
        <v>484.43825071338506</v>
      </c>
      <c r="I113" s="153">
        <v>663.61404207313024</v>
      </c>
      <c r="J113" s="153">
        <v>1200</v>
      </c>
      <c r="K113" s="153">
        <v>1200</v>
      </c>
      <c r="L113" s="153">
        <v>1200</v>
      </c>
      <c r="M113" s="135"/>
      <c r="N113" s="135"/>
      <c r="O113" s="135"/>
    </row>
    <row r="114" spans="1:15" x14ac:dyDescent="0.3">
      <c r="A114" s="140"/>
      <c r="B114" s="140"/>
      <c r="C114" s="141"/>
      <c r="D114" s="141"/>
      <c r="E114" s="40" t="s">
        <v>52</v>
      </c>
      <c r="F114" s="40" t="s">
        <v>109</v>
      </c>
      <c r="G114" s="168">
        <v>301</v>
      </c>
      <c r="H114" s="153">
        <v>0</v>
      </c>
      <c r="I114" s="153">
        <v>0</v>
      </c>
      <c r="J114" s="153">
        <v>0</v>
      </c>
      <c r="K114" s="153">
        <v>0</v>
      </c>
      <c r="L114" s="153">
        <v>0</v>
      </c>
      <c r="M114" s="135"/>
      <c r="N114" s="135"/>
      <c r="O114" s="135"/>
    </row>
    <row r="115" spans="1:15" x14ac:dyDescent="0.3">
      <c r="A115" s="140"/>
      <c r="B115" s="140"/>
      <c r="C115" s="141"/>
      <c r="D115" s="141">
        <v>3237</v>
      </c>
      <c r="E115" s="40"/>
      <c r="F115" s="40" t="s">
        <v>106</v>
      </c>
      <c r="G115" s="151">
        <f t="shared" ref="G115:L115" si="24">(SUM(G116:G117))</f>
        <v>1493</v>
      </c>
      <c r="H115" s="151">
        <f t="shared" si="24"/>
        <v>7299.7544628044325</v>
      </c>
      <c r="I115" s="151">
        <f t="shared" si="24"/>
        <v>663.61404207313035</v>
      </c>
      <c r="J115" s="151">
        <f t="shared" si="24"/>
        <v>663.61123365850426</v>
      </c>
      <c r="K115" s="151">
        <f t="shared" si="24"/>
        <v>663.61123365850426</v>
      </c>
      <c r="L115" s="151">
        <f t="shared" si="24"/>
        <v>663.61123365850426</v>
      </c>
      <c r="M115" s="135"/>
      <c r="N115" s="135"/>
      <c r="O115" s="135"/>
    </row>
    <row r="116" spans="1:15" x14ac:dyDescent="0.3">
      <c r="A116" s="140"/>
      <c r="B116" s="140"/>
      <c r="C116" s="141"/>
      <c r="D116" s="141"/>
      <c r="E116" s="40" t="s">
        <v>67</v>
      </c>
      <c r="F116" s="40" t="s">
        <v>72</v>
      </c>
      <c r="G116" s="168">
        <v>962</v>
      </c>
      <c r="H116" s="153">
        <v>132.72280841462606</v>
      </c>
      <c r="I116" s="153">
        <v>132.72280841462606</v>
      </c>
      <c r="J116" s="153">
        <v>132.72</v>
      </c>
      <c r="K116" s="153">
        <v>132.72</v>
      </c>
      <c r="L116" s="153">
        <v>132.72</v>
      </c>
      <c r="M116" s="135"/>
      <c r="N116" s="135"/>
      <c r="O116" s="135"/>
    </row>
    <row r="117" spans="1:15" x14ac:dyDescent="0.3">
      <c r="A117" s="140"/>
      <c r="B117" s="140"/>
      <c r="C117" s="141"/>
      <c r="D117" s="141"/>
      <c r="E117" s="40" t="s">
        <v>71</v>
      </c>
      <c r="F117" s="40" t="s">
        <v>19</v>
      </c>
      <c r="G117" s="168">
        <v>531</v>
      </c>
      <c r="H117" s="153">
        <v>7167.0316543898061</v>
      </c>
      <c r="I117" s="153">
        <v>530.89123365850423</v>
      </c>
      <c r="J117" s="153">
        <v>530.89123365850423</v>
      </c>
      <c r="K117" s="153">
        <v>530.89123365850423</v>
      </c>
      <c r="L117" s="153">
        <v>530.89123365850423</v>
      </c>
      <c r="M117" s="135"/>
      <c r="N117" s="135"/>
      <c r="O117" s="135"/>
    </row>
    <row r="118" spans="1:15" x14ac:dyDescent="0.3">
      <c r="A118" s="140"/>
      <c r="B118" s="140"/>
      <c r="C118" s="141"/>
      <c r="D118" s="141">
        <v>3238</v>
      </c>
      <c r="E118" s="40"/>
      <c r="F118" s="40" t="s">
        <v>107</v>
      </c>
      <c r="G118" s="151">
        <f t="shared" ref="G118:L118" si="25">(SUM(G119))</f>
        <v>166</v>
      </c>
      <c r="H118" s="151">
        <f t="shared" si="25"/>
        <v>132.72280841462606</v>
      </c>
      <c r="I118" s="151">
        <f t="shared" si="25"/>
        <v>132.72280841462606</v>
      </c>
      <c r="J118" s="151">
        <f t="shared" si="25"/>
        <v>333</v>
      </c>
      <c r="K118" s="151">
        <f t="shared" si="25"/>
        <v>333</v>
      </c>
      <c r="L118" s="151">
        <f t="shared" si="25"/>
        <v>333</v>
      </c>
      <c r="M118" s="135"/>
      <c r="N118" s="135"/>
      <c r="O118" s="135"/>
    </row>
    <row r="119" spans="1:15" x14ac:dyDescent="0.3">
      <c r="A119" s="140"/>
      <c r="B119" s="140"/>
      <c r="C119" s="141"/>
      <c r="D119" s="141"/>
      <c r="E119" s="40" t="s">
        <v>67</v>
      </c>
      <c r="F119" s="40" t="s">
        <v>72</v>
      </c>
      <c r="G119" s="168">
        <v>166</v>
      </c>
      <c r="H119" s="153">
        <v>132.72280841462606</v>
      </c>
      <c r="I119" s="153">
        <v>132.72280841462606</v>
      </c>
      <c r="J119" s="153">
        <v>333</v>
      </c>
      <c r="K119" s="153">
        <v>333</v>
      </c>
      <c r="L119" s="153">
        <v>333</v>
      </c>
      <c r="M119" s="135"/>
      <c r="N119" s="135"/>
      <c r="O119" s="135"/>
    </row>
    <row r="120" spans="1:15" x14ac:dyDescent="0.3">
      <c r="A120" s="140"/>
      <c r="B120" s="140"/>
      <c r="C120" s="141"/>
      <c r="D120" s="141">
        <v>3239</v>
      </c>
      <c r="E120" s="40"/>
      <c r="F120" s="40" t="s">
        <v>108</v>
      </c>
      <c r="G120" s="151">
        <f t="shared" ref="G120:L120" si="26">(SUM(G121:G125))</f>
        <v>14833</v>
      </c>
      <c r="H120" s="151">
        <f t="shared" si="26"/>
        <v>12940.473820426039</v>
      </c>
      <c r="I120" s="151">
        <f t="shared" si="26"/>
        <v>12940.473820426039</v>
      </c>
      <c r="J120" s="151">
        <f t="shared" si="26"/>
        <v>11438.729909084876</v>
      </c>
      <c r="K120" s="151">
        <f t="shared" si="26"/>
        <v>11438.729909084876</v>
      </c>
      <c r="L120" s="151">
        <f t="shared" si="26"/>
        <v>11438.729909084876</v>
      </c>
      <c r="M120" s="135"/>
      <c r="N120" s="135"/>
      <c r="O120" s="135"/>
    </row>
    <row r="121" spans="1:15" x14ac:dyDescent="0.3">
      <c r="A121" s="140"/>
      <c r="B121" s="140"/>
      <c r="C121" s="141"/>
      <c r="D121" s="141"/>
      <c r="E121" s="154" t="s">
        <v>67</v>
      </c>
      <c r="F121" s="40" t="s">
        <v>72</v>
      </c>
      <c r="G121" s="168">
        <v>118</v>
      </c>
      <c r="H121" s="153">
        <v>597.25263786581718</v>
      </c>
      <c r="I121" s="153">
        <v>597.25263786581718</v>
      </c>
      <c r="J121" s="153">
        <v>597.25263786581718</v>
      </c>
      <c r="K121" s="153">
        <v>597.25263786581718</v>
      </c>
      <c r="L121" s="153">
        <v>597.25263786581718</v>
      </c>
      <c r="M121" s="135"/>
      <c r="N121" s="135"/>
      <c r="O121" s="135"/>
    </row>
    <row r="122" spans="1:15" x14ac:dyDescent="0.3">
      <c r="A122" s="140"/>
      <c r="B122" s="140"/>
      <c r="C122" s="141"/>
      <c r="D122" s="141"/>
      <c r="E122" s="40" t="s">
        <v>52</v>
      </c>
      <c r="F122" s="40" t="s">
        <v>53</v>
      </c>
      <c r="G122" s="168">
        <v>6953</v>
      </c>
      <c r="H122" s="153">
        <v>4645.298294511912</v>
      </c>
      <c r="I122" s="153">
        <v>4645.298294511912</v>
      </c>
      <c r="J122" s="153">
        <v>3044</v>
      </c>
      <c r="K122" s="153">
        <v>3044</v>
      </c>
      <c r="L122" s="153">
        <v>3044</v>
      </c>
      <c r="M122" s="135"/>
      <c r="N122" s="135"/>
      <c r="O122" s="135"/>
    </row>
    <row r="123" spans="1:15" x14ac:dyDescent="0.3">
      <c r="A123" s="140"/>
      <c r="B123" s="140"/>
      <c r="C123" s="141"/>
      <c r="D123" s="141"/>
      <c r="E123" s="40" t="s">
        <v>59</v>
      </c>
      <c r="F123" s="40" t="s">
        <v>60</v>
      </c>
      <c r="G123" s="153">
        <v>0</v>
      </c>
      <c r="H123" s="153">
        <v>265.44561682925212</v>
      </c>
      <c r="I123" s="153">
        <v>265.44561682925212</v>
      </c>
      <c r="J123" s="153">
        <v>365</v>
      </c>
      <c r="K123" s="153">
        <v>365</v>
      </c>
      <c r="L123" s="153">
        <v>365</v>
      </c>
      <c r="M123" s="135"/>
      <c r="N123" s="135"/>
      <c r="O123" s="135"/>
    </row>
    <row r="124" spans="1:15" x14ac:dyDescent="0.3">
      <c r="A124" s="140"/>
      <c r="B124" s="140"/>
      <c r="C124" s="141"/>
      <c r="D124" s="141"/>
      <c r="E124" s="40" t="s">
        <v>63</v>
      </c>
      <c r="F124" s="40" t="s">
        <v>64</v>
      </c>
      <c r="G124" s="153">
        <v>0</v>
      </c>
      <c r="H124" s="153">
        <v>132.72280841462606</v>
      </c>
      <c r="I124" s="153">
        <v>132.72280841462606</v>
      </c>
      <c r="J124" s="153">
        <v>132.72280841462606</v>
      </c>
      <c r="K124" s="153">
        <v>132.72280841462606</v>
      </c>
      <c r="L124" s="153">
        <v>132.72280841462606</v>
      </c>
      <c r="M124" s="135"/>
      <c r="N124" s="135"/>
      <c r="O124" s="135"/>
    </row>
    <row r="125" spans="1:15" x14ac:dyDescent="0.3">
      <c r="A125" s="140"/>
      <c r="B125" s="140"/>
      <c r="C125" s="141"/>
      <c r="D125" s="141"/>
      <c r="E125" s="40" t="s">
        <v>57</v>
      </c>
      <c r="F125" s="40" t="s">
        <v>90</v>
      </c>
      <c r="G125" s="168">
        <v>7762</v>
      </c>
      <c r="H125" s="153">
        <v>7299.7544628044325</v>
      </c>
      <c r="I125" s="153">
        <v>7299.7544628044325</v>
      </c>
      <c r="J125" s="153">
        <v>7299.7544628044325</v>
      </c>
      <c r="K125" s="153">
        <v>7299.7544628044325</v>
      </c>
      <c r="L125" s="153">
        <v>7299.7544628044325</v>
      </c>
      <c r="M125" s="135"/>
      <c r="N125" s="135"/>
      <c r="O125" s="135"/>
    </row>
    <row r="126" spans="1:15" x14ac:dyDescent="0.3">
      <c r="A126" s="140"/>
      <c r="B126" s="140"/>
      <c r="C126" s="141">
        <v>324</v>
      </c>
      <c r="D126" s="141"/>
      <c r="E126" s="40"/>
      <c r="F126" s="40" t="s">
        <v>131</v>
      </c>
      <c r="G126" s="153">
        <v>0</v>
      </c>
      <c r="H126" s="151">
        <f t="shared" ref="H126:L127" si="27">(SUM(H127))</f>
        <v>132.72280841462606</v>
      </c>
      <c r="I126" s="151">
        <f t="shared" si="27"/>
        <v>132.72280841462606</v>
      </c>
      <c r="J126" s="151">
        <f t="shared" si="27"/>
        <v>132.72280841462606</v>
      </c>
      <c r="K126" s="151">
        <f t="shared" si="27"/>
        <v>132.72280841462606</v>
      </c>
      <c r="L126" s="151">
        <f t="shared" si="27"/>
        <v>132.72280841462606</v>
      </c>
      <c r="M126" s="135"/>
      <c r="N126" s="135"/>
      <c r="O126" s="135"/>
    </row>
    <row r="127" spans="1:15" x14ac:dyDescent="0.3">
      <c r="A127" s="140"/>
      <c r="B127" s="140"/>
      <c r="C127" s="141"/>
      <c r="D127" s="141">
        <v>3241</v>
      </c>
      <c r="E127" s="40"/>
      <c r="F127" s="40" t="s">
        <v>131</v>
      </c>
      <c r="G127" s="153">
        <v>0</v>
      </c>
      <c r="H127" s="151">
        <f t="shared" si="27"/>
        <v>132.72280841462606</v>
      </c>
      <c r="I127" s="151">
        <f t="shared" si="27"/>
        <v>132.72280841462606</v>
      </c>
      <c r="J127" s="151">
        <f t="shared" si="27"/>
        <v>132.72280841462606</v>
      </c>
      <c r="K127" s="151">
        <f t="shared" si="27"/>
        <v>132.72280841462606</v>
      </c>
      <c r="L127" s="151">
        <f t="shared" si="27"/>
        <v>132.72280841462606</v>
      </c>
      <c r="M127" s="135"/>
      <c r="N127" s="135"/>
      <c r="O127" s="135"/>
    </row>
    <row r="128" spans="1:15" x14ac:dyDescent="0.3">
      <c r="A128" s="140"/>
      <c r="B128" s="140"/>
      <c r="C128" s="141"/>
      <c r="D128" s="141"/>
      <c r="E128" s="40" t="s">
        <v>59</v>
      </c>
      <c r="F128" s="40" t="s">
        <v>60</v>
      </c>
      <c r="G128" s="153">
        <v>0</v>
      </c>
      <c r="H128" s="153">
        <v>132.72280841462606</v>
      </c>
      <c r="I128" s="153">
        <v>132.72280841462606</v>
      </c>
      <c r="J128" s="153">
        <v>132.72280841462606</v>
      </c>
      <c r="K128" s="153">
        <v>132.72280841462606</v>
      </c>
      <c r="L128" s="153">
        <v>132.72280841462606</v>
      </c>
      <c r="M128" s="135"/>
      <c r="N128" s="135"/>
      <c r="O128" s="135"/>
    </row>
    <row r="129" spans="1:15" x14ac:dyDescent="0.3">
      <c r="A129" s="140"/>
      <c r="B129" s="140"/>
      <c r="C129" s="141">
        <v>329</v>
      </c>
      <c r="D129" s="141"/>
      <c r="E129" s="40"/>
      <c r="F129" s="40"/>
      <c r="G129" s="151">
        <f t="shared" ref="G129:L129" si="28">(SUM(G130,G132,G135,G137,G140))</f>
        <v>18711</v>
      </c>
      <c r="H129" s="151">
        <f t="shared" si="28"/>
        <v>14805.892892693608</v>
      </c>
      <c r="I129" s="151">
        <f t="shared" si="28"/>
        <v>13437.653460747229</v>
      </c>
      <c r="J129" s="151">
        <f t="shared" si="28"/>
        <v>16832.448470369636</v>
      </c>
      <c r="K129" s="151">
        <f t="shared" si="28"/>
        <v>16832.448470369636</v>
      </c>
      <c r="L129" s="151">
        <f t="shared" si="28"/>
        <v>16832.448470369636</v>
      </c>
      <c r="M129" s="135"/>
      <c r="N129" s="135"/>
      <c r="O129" s="135"/>
    </row>
    <row r="130" spans="1:15" x14ac:dyDescent="0.3">
      <c r="A130" s="140"/>
      <c r="B130" s="140"/>
      <c r="C130" s="141"/>
      <c r="D130" s="141">
        <v>3291</v>
      </c>
      <c r="E130" s="40"/>
      <c r="F130" s="40" t="s">
        <v>126</v>
      </c>
      <c r="G130" s="151">
        <f t="shared" ref="G130:L130" si="29">(SUM(G131))</f>
        <v>911</v>
      </c>
      <c r="H130" s="151">
        <f t="shared" si="29"/>
        <v>185.81193178047647</v>
      </c>
      <c r="I130" s="151">
        <f t="shared" si="29"/>
        <v>265.44561682925212</v>
      </c>
      <c r="J130" s="151">
        <f t="shared" si="29"/>
        <v>265.44561682925212</v>
      </c>
      <c r="K130" s="151">
        <f t="shared" si="29"/>
        <v>265.44561682925212</v>
      </c>
      <c r="L130" s="151">
        <f t="shared" si="29"/>
        <v>265.44561682925212</v>
      </c>
      <c r="M130" s="135"/>
      <c r="N130" s="135"/>
      <c r="O130" s="135"/>
    </row>
    <row r="131" spans="1:15" x14ac:dyDescent="0.3">
      <c r="A131" s="140"/>
      <c r="B131" s="140"/>
      <c r="C131" s="141"/>
      <c r="D131" s="141"/>
      <c r="E131" s="40" t="s">
        <v>71</v>
      </c>
      <c r="F131" s="40" t="s">
        <v>19</v>
      </c>
      <c r="G131" s="169">
        <v>911</v>
      </c>
      <c r="H131" s="151">
        <v>185.81193178047647</v>
      </c>
      <c r="I131" s="151">
        <v>265.44561682925212</v>
      </c>
      <c r="J131" s="151">
        <v>265.44561682925212</v>
      </c>
      <c r="K131" s="151">
        <v>265.44561682925212</v>
      </c>
      <c r="L131" s="151">
        <v>265.44561682925212</v>
      </c>
      <c r="M131" s="135"/>
      <c r="N131" s="135"/>
      <c r="O131" s="135"/>
    </row>
    <row r="132" spans="1:15" x14ac:dyDescent="0.3">
      <c r="A132" s="140"/>
      <c r="B132" s="140"/>
      <c r="C132" s="141"/>
      <c r="D132" s="141">
        <v>3292</v>
      </c>
      <c r="E132" s="40"/>
      <c r="F132" s="40" t="s">
        <v>110</v>
      </c>
      <c r="G132" s="151">
        <f t="shared" ref="G132:L132" si="30">(SUM(G133:G134))</f>
        <v>3363</v>
      </c>
      <c r="H132" s="151">
        <f t="shared" si="30"/>
        <v>3446.6786117194238</v>
      </c>
      <c r="I132" s="151">
        <f t="shared" si="30"/>
        <v>3446.6786117194238</v>
      </c>
      <c r="J132" s="151">
        <f t="shared" si="30"/>
        <v>3594.5052757316344</v>
      </c>
      <c r="K132" s="151">
        <f t="shared" si="30"/>
        <v>3594.5052757316344</v>
      </c>
      <c r="L132" s="151">
        <f t="shared" si="30"/>
        <v>3594.5052757316344</v>
      </c>
      <c r="M132" s="135"/>
      <c r="N132" s="135"/>
      <c r="O132" s="135"/>
    </row>
    <row r="133" spans="1:15" x14ac:dyDescent="0.3">
      <c r="A133" s="140"/>
      <c r="B133" s="140"/>
      <c r="C133" s="141"/>
      <c r="D133" s="141"/>
      <c r="E133" s="154" t="s">
        <v>67</v>
      </c>
      <c r="F133" s="40" t="s">
        <v>72</v>
      </c>
      <c r="G133" s="168">
        <v>2570</v>
      </c>
      <c r="H133" s="153">
        <v>2252.1733359877894</v>
      </c>
      <c r="I133" s="153">
        <v>2252.1733359877894</v>
      </c>
      <c r="J133" s="153">
        <v>2400</v>
      </c>
      <c r="K133" s="153">
        <v>2400</v>
      </c>
      <c r="L133" s="153">
        <v>2400</v>
      </c>
      <c r="M133" s="135"/>
      <c r="N133" s="135"/>
      <c r="O133" s="135"/>
    </row>
    <row r="134" spans="1:15" x14ac:dyDescent="0.3">
      <c r="A134" s="140"/>
      <c r="B134" s="140"/>
      <c r="C134" s="141"/>
      <c r="D134" s="141"/>
      <c r="E134" s="40" t="s">
        <v>59</v>
      </c>
      <c r="F134" s="40" t="s">
        <v>60</v>
      </c>
      <c r="G134" s="168">
        <v>793</v>
      </c>
      <c r="H134" s="153">
        <v>1194.5052757316344</v>
      </c>
      <c r="I134" s="153">
        <v>1194.5052757316344</v>
      </c>
      <c r="J134" s="153">
        <v>1194.5052757316344</v>
      </c>
      <c r="K134" s="153">
        <v>1194.5052757316344</v>
      </c>
      <c r="L134" s="153">
        <v>1194.5052757316344</v>
      </c>
      <c r="M134" s="135"/>
      <c r="N134" s="135"/>
      <c r="O134" s="135"/>
    </row>
    <row r="135" spans="1:15" x14ac:dyDescent="0.3">
      <c r="A135" s="140"/>
      <c r="B135" s="140"/>
      <c r="C135" s="141"/>
      <c r="D135" s="141">
        <v>3294</v>
      </c>
      <c r="E135" s="40" t="s">
        <v>47</v>
      </c>
      <c r="F135" s="40" t="s">
        <v>111</v>
      </c>
      <c r="G135" s="151">
        <f t="shared" ref="G135:L135" si="31">(SUM(G136))</f>
        <v>159</v>
      </c>
      <c r="H135" s="151">
        <f t="shared" si="31"/>
        <v>185.81193178047647</v>
      </c>
      <c r="I135" s="151">
        <f t="shared" si="31"/>
        <v>212.35649346340168</v>
      </c>
      <c r="J135" s="151">
        <f t="shared" si="31"/>
        <v>212.35649346340168</v>
      </c>
      <c r="K135" s="151">
        <f t="shared" si="31"/>
        <v>212.35649346340168</v>
      </c>
      <c r="L135" s="151">
        <f t="shared" si="31"/>
        <v>212.35649346340168</v>
      </c>
      <c r="M135" s="135"/>
      <c r="N135" s="135"/>
      <c r="O135" s="135"/>
    </row>
    <row r="136" spans="1:15" x14ac:dyDescent="0.3">
      <c r="A136" s="140"/>
      <c r="B136" s="140"/>
      <c r="C136" s="141"/>
      <c r="D136" s="141"/>
      <c r="E136" s="40" t="s">
        <v>67</v>
      </c>
      <c r="F136" s="40" t="s">
        <v>72</v>
      </c>
      <c r="G136" s="168">
        <v>159</v>
      </c>
      <c r="H136" s="153">
        <v>185.81193178047647</v>
      </c>
      <c r="I136" s="153">
        <v>212.35649346340168</v>
      </c>
      <c r="J136" s="153">
        <v>212.35649346340168</v>
      </c>
      <c r="K136" s="153">
        <v>212.35649346340168</v>
      </c>
      <c r="L136" s="153">
        <v>212.35649346340168</v>
      </c>
      <c r="M136" s="135"/>
      <c r="N136" s="135"/>
      <c r="O136" s="135"/>
    </row>
    <row r="137" spans="1:15" x14ac:dyDescent="0.3">
      <c r="A137" s="140"/>
      <c r="B137" s="140"/>
      <c r="C137" s="141"/>
      <c r="D137" s="141">
        <v>3295</v>
      </c>
      <c r="E137" s="40"/>
      <c r="F137" s="40" t="s">
        <v>112</v>
      </c>
      <c r="G137" s="151">
        <f t="shared" ref="G137:L137" si="32">(SUM(G138:G139))</f>
        <v>1859</v>
      </c>
      <c r="H137" s="151">
        <f t="shared" si="32"/>
        <v>1824.9386157011081</v>
      </c>
      <c r="I137" s="151">
        <f t="shared" si="32"/>
        <v>1824.9386157011081</v>
      </c>
      <c r="J137" s="151">
        <f t="shared" si="32"/>
        <v>1824.9386157011081</v>
      </c>
      <c r="K137" s="151">
        <f t="shared" si="32"/>
        <v>1824.9386157011081</v>
      </c>
      <c r="L137" s="151">
        <f t="shared" si="32"/>
        <v>1824.9386157011081</v>
      </c>
      <c r="M137" s="135"/>
      <c r="N137" s="135"/>
      <c r="O137" s="135"/>
    </row>
    <row r="138" spans="1:15" x14ac:dyDescent="0.3">
      <c r="A138" s="140"/>
      <c r="B138" s="140"/>
      <c r="C138" s="141"/>
      <c r="D138" s="141"/>
      <c r="E138" s="40" t="s">
        <v>67</v>
      </c>
      <c r="F138" s="40" t="s">
        <v>72</v>
      </c>
      <c r="G138" s="168">
        <v>123</v>
      </c>
      <c r="H138" s="153">
        <v>99.54210631096953</v>
      </c>
      <c r="I138" s="153">
        <v>99.54210631096953</v>
      </c>
      <c r="J138" s="153">
        <v>99.54210631096953</v>
      </c>
      <c r="K138" s="153">
        <v>99.54210631096953</v>
      </c>
      <c r="L138" s="153">
        <v>99.54210631096953</v>
      </c>
      <c r="M138" s="135"/>
      <c r="N138" s="135"/>
      <c r="O138" s="135"/>
    </row>
    <row r="139" spans="1:15" x14ac:dyDescent="0.3">
      <c r="A139" s="140"/>
      <c r="B139" s="140"/>
      <c r="C139" s="141"/>
      <c r="D139" s="141"/>
      <c r="E139" s="40" t="s">
        <v>52</v>
      </c>
      <c r="F139" s="40" t="s">
        <v>109</v>
      </c>
      <c r="G139" s="168">
        <v>1736</v>
      </c>
      <c r="H139" s="153">
        <v>1725.3965093901386</v>
      </c>
      <c r="I139" s="153">
        <v>1725.3965093901386</v>
      </c>
      <c r="J139" s="153">
        <v>1725.3965093901386</v>
      </c>
      <c r="K139" s="153">
        <v>1725.3965093901386</v>
      </c>
      <c r="L139" s="153">
        <v>1725.3965093901386</v>
      </c>
      <c r="M139" s="135"/>
      <c r="N139" s="135"/>
      <c r="O139" s="135"/>
    </row>
    <row r="140" spans="1:15" x14ac:dyDescent="0.3">
      <c r="A140" s="140"/>
      <c r="B140" s="140"/>
      <c r="C140" s="141"/>
      <c r="D140" s="141">
        <v>3299</v>
      </c>
      <c r="E140" s="40"/>
      <c r="F140" s="40" t="s">
        <v>113</v>
      </c>
      <c r="G140" s="151">
        <f t="shared" ref="G140:L140" si="33">(SUM(G141:G146))</f>
        <v>12419</v>
      </c>
      <c r="H140" s="151">
        <f t="shared" si="33"/>
        <v>9162.6518017121234</v>
      </c>
      <c r="I140" s="151">
        <f t="shared" si="33"/>
        <v>7688.2341230340435</v>
      </c>
      <c r="J140" s="151">
        <f t="shared" si="33"/>
        <v>10935.202468644238</v>
      </c>
      <c r="K140" s="151">
        <f t="shared" si="33"/>
        <v>10935.202468644238</v>
      </c>
      <c r="L140" s="151">
        <f t="shared" si="33"/>
        <v>10935.202468644238</v>
      </c>
      <c r="M140" s="135"/>
      <c r="N140" s="135"/>
      <c r="O140" s="135"/>
    </row>
    <row r="141" spans="1:15" x14ac:dyDescent="0.3">
      <c r="A141" s="140"/>
      <c r="B141" s="140"/>
      <c r="C141" s="141"/>
      <c r="D141" s="141"/>
      <c r="E141" s="40" t="s">
        <v>67</v>
      </c>
      <c r="F141" s="40" t="s">
        <v>72</v>
      </c>
      <c r="G141" s="168">
        <v>227</v>
      </c>
      <c r="H141" s="153">
        <v>199.08421262193906</v>
      </c>
      <c r="I141" s="153">
        <v>255.7568518149844</v>
      </c>
      <c r="J141" s="153">
        <v>255.7568518149844</v>
      </c>
      <c r="K141" s="153">
        <v>255.7568518149844</v>
      </c>
      <c r="L141" s="153">
        <v>255.7568518149844</v>
      </c>
      <c r="M141" s="135"/>
      <c r="N141" s="135"/>
      <c r="O141" s="135"/>
    </row>
    <row r="142" spans="1:15" x14ac:dyDescent="0.3">
      <c r="A142" s="140"/>
      <c r="B142" s="140"/>
      <c r="C142" s="141"/>
      <c r="D142" s="141"/>
      <c r="E142" s="40" t="s">
        <v>71</v>
      </c>
      <c r="F142" s="40" t="s">
        <v>19</v>
      </c>
      <c r="G142" s="168">
        <v>7695</v>
      </c>
      <c r="H142" s="153">
        <v>6707.2798460415415</v>
      </c>
      <c r="I142" s="153">
        <v>5176.1895281704155</v>
      </c>
      <c r="J142" s="153">
        <v>6441</v>
      </c>
      <c r="K142" s="153">
        <v>6441</v>
      </c>
      <c r="L142" s="153">
        <v>6441</v>
      </c>
      <c r="M142" s="135"/>
      <c r="N142" s="135"/>
      <c r="O142" s="135"/>
    </row>
    <row r="143" spans="1:15" x14ac:dyDescent="0.3">
      <c r="A143" s="140"/>
      <c r="B143" s="140"/>
      <c r="C143" s="141"/>
      <c r="D143" s="141"/>
      <c r="E143" s="40" t="s">
        <v>52</v>
      </c>
      <c r="F143" s="40" t="s">
        <v>109</v>
      </c>
      <c r="G143" s="168">
        <v>3733</v>
      </c>
      <c r="H143" s="153">
        <v>1990.8421262193906</v>
      </c>
      <c r="I143" s="153">
        <v>1990.8421262193906</v>
      </c>
      <c r="J143" s="153">
        <v>3973</v>
      </c>
      <c r="K143" s="153">
        <v>3973</v>
      </c>
      <c r="L143" s="153">
        <v>3973</v>
      </c>
      <c r="M143" s="135"/>
      <c r="N143" s="135"/>
      <c r="O143" s="135"/>
    </row>
    <row r="144" spans="1:15" x14ac:dyDescent="0.3">
      <c r="A144" s="140"/>
      <c r="B144" s="140"/>
      <c r="C144" s="141"/>
      <c r="D144" s="141"/>
      <c r="E144" s="40" t="s">
        <v>102</v>
      </c>
      <c r="F144" s="40" t="s">
        <v>90</v>
      </c>
      <c r="G144" s="168">
        <v>578</v>
      </c>
      <c r="H144" s="153">
        <v>0</v>
      </c>
      <c r="I144" s="153">
        <v>0</v>
      </c>
      <c r="J144" s="153">
        <v>0</v>
      </c>
      <c r="K144" s="153">
        <v>0</v>
      </c>
      <c r="L144" s="153">
        <v>0</v>
      </c>
      <c r="M144" s="135"/>
      <c r="N144" s="135"/>
      <c r="O144" s="135"/>
    </row>
    <row r="145" spans="1:15" x14ac:dyDescent="0.3">
      <c r="A145" s="140"/>
      <c r="B145" s="140"/>
      <c r="C145" s="141"/>
      <c r="D145" s="141"/>
      <c r="E145" s="40" t="s">
        <v>59</v>
      </c>
      <c r="F145" s="40" t="s">
        <v>60</v>
      </c>
      <c r="G145" s="168">
        <v>53</v>
      </c>
      <c r="H145" s="153">
        <v>132.72280841462606</v>
      </c>
      <c r="I145" s="153">
        <v>132.72280841462606</v>
      </c>
      <c r="J145" s="153">
        <v>132.72280841462606</v>
      </c>
      <c r="K145" s="153">
        <v>132.72280841462606</v>
      </c>
      <c r="L145" s="153">
        <v>132.72280841462606</v>
      </c>
      <c r="M145" s="135"/>
      <c r="N145" s="135"/>
      <c r="O145" s="135"/>
    </row>
    <row r="146" spans="1:15" x14ac:dyDescent="0.3">
      <c r="A146" s="140"/>
      <c r="B146" s="140"/>
      <c r="C146" s="141"/>
      <c r="D146" s="141"/>
      <c r="E146" s="40" t="s">
        <v>63</v>
      </c>
      <c r="F146" s="40" t="s">
        <v>64</v>
      </c>
      <c r="G146" s="168">
        <v>133</v>
      </c>
      <c r="H146" s="153">
        <v>132.72280841462606</v>
      </c>
      <c r="I146" s="153">
        <v>132.72280841462606</v>
      </c>
      <c r="J146" s="153">
        <v>132.72280841462606</v>
      </c>
      <c r="K146" s="153">
        <v>132.72280841462606</v>
      </c>
      <c r="L146" s="153">
        <v>132.72280841462606</v>
      </c>
      <c r="M146" s="135"/>
      <c r="N146" s="135"/>
      <c r="O146" s="135"/>
    </row>
    <row r="147" spans="1:15" x14ac:dyDescent="0.3">
      <c r="A147" s="140"/>
      <c r="B147" s="140">
        <v>34</v>
      </c>
      <c r="C147" s="141"/>
      <c r="D147" s="141"/>
      <c r="E147" s="40"/>
      <c r="F147" s="40" t="s">
        <v>114</v>
      </c>
      <c r="G147" s="151">
        <f t="shared" ref="G147:L148" si="34">(SUM(G148))</f>
        <v>597</v>
      </c>
      <c r="H147" s="152">
        <f t="shared" si="34"/>
        <v>530.89123365850423</v>
      </c>
      <c r="I147" s="151">
        <f t="shared" si="34"/>
        <v>597.25263786581729</v>
      </c>
      <c r="J147" s="151">
        <f t="shared" si="34"/>
        <v>666.36140420731306</v>
      </c>
      <c r="K147" s="151">
        <f t="shared" si="34"/>
        <v>666.36140420731306</v>
      </c>
      <c r="L147" s="151">
        <f t="shared" si="34"/>
        <v>666.36140420731306</v>
      </c>
      <c r="M147" s="135"/>
      <c r="N147" s="135"/>
      <c r="O147" s="135"/>
    </row>
    <row r="148" spans="1:15" x14ac:dyDescent="0.3">
      <c r="A148" s="140"/>
      <c r="B148" s="140"/>
      <c r="C148" s="141">
        <v>343</v>
      </c>
      <c r="D148" s="141"/>
      <c r="E148" s="40"/>
      <c r="F148" s="40" t="s">
        <v>115</v>
      </c>
      <c r="G148" s="151">
        <f t="shared" si="34"/>
        <v>597</v>
      </c>
      <c r="H148" s="151">
        <f t="shared" si="34"/>
        <v>530.89123365850423</v>
      </c>
      <c r="I148" s="151">
        <f t="shared" si="34"/>
        <v>597.25263786581729</v>
      </c>
      <c r="J148" s="151">
        <f t="shared" si="34"/>
        <v>666.36140420731306</v>
      </c>
      <c r="K148" s="151">
        <f t="shared" si="34"/>
        <v>666.36140420731306</v>
      </c>
      <c r="L148" s="151">
        <f t="shared" si="34"/>
        <v>666.36140420731306</v>
      </c>
      <c r="M148" s="135"/>
      <c r="N148" s="135"/>
      <c r="O148" s="135"/>
    </row>
    <row r="149" spans="1:15" x14ac:dyDescent="0.3">
      <c r="A149" s="140"/>
      <c r="B149" s="140"/>
      <c r="C149" s="141"/>
      <c r="D149" s="141">
        <v>3431</v>
      </c>
      <c r="E149" s="40"/>
      <c r="F149" s="40" t="s">
        <v>116</v>
      </c>
      <c r="G149" s="151">
        <f>(SUM(G150))</f>
        <v>597</v>
      </c>
      <c r="H149" s="151">
        <f>(SUM(H150:H151))</f>
        <v>530.89123365850423</v>
      </c>
      <c r="I149" s="151">
        <f>(SUM(I150:I151))</f>
        <v>597.25263786581729</v>
      </c>
      <c r="J149" s="151">
        <f>(SUM(J150:J151))</f>
        <v>666.36140420731306</v>
      </c>
      <c r="K149" s="151">
        <f>(SUM(K150:K151))</f>
        <v>666.36140420731306</v>
      </c>
      <c r="L149" s="151">
        <f>(SUM(L150:L151))</f>
        <v>666.36140420731306</v>
      </c>
      <c r="M149" s="135"/>
      <c r="N149" s="135"/>
      <c r="O149" s="135"/>
    </row>
    <row r="150" spans="1:15" x14ac:dyDescent="0.3">
      <c r="A150" s="140"/>
      <c r="B150" s="140"/>
      <c r="C150" s="141"/>
      <c r="D150" s="141"/>
      <c r="E150" s="40" t="s">
        <v>67</v>
      </c>
      <c r="F150" s="40" t="s">
        <v>72</v>
      </c>
      <c r="G150" s="168">
        <v>597</v>
      </c>
      <c r="H150" s="153">
        <v>464.52982945119118</v>
      </c>
      <c r="I150" s="153">
        <v>530.89123365850423</v>
      </c>
      <c r="J150" s="153">
        <v>600</v>
      </c>
      <c r="K150" s="153">
        <v>600</v>
      </c>
      <c r="L150" s="153">
        <v>600</v>
      </c>
      <c r="M150" s="135"/>
      <c r="N150" s="135"/>
      <c r="O150" s="135"/>
    </row>
    <row r="151" spans="1:15" x14ac:dyDescent="0.3">
      <c r="A151" s="140"/>
      <c r="B151" s="140"/>
      <c r="C151" s="141"/>
      <c r="D151" s="141"/>
      <c r="E151" s="40" t="s">
        <v>57</v>
      </c>
      <c r="F151" s="40" t="s">
        <v>90</v>
      </c>
      <c r="G151" s="153">
        <v>0</v>
      </c>
      <c r="H151" s="153">
        <v>66.361404207313029</v>
      </c>
      <c r="I151" s="153">
        <v>66.361404207313029</v>
      </c>
      <c r="J151" s="153">
        <v>66.361404207313029</v>
      </c>
      <c r="K151" s="153">
        <v>66.361404207313029</v>
      </c>
      <c r="L151" s="153">
        <v>66.361404207313029</v>
      </c>
      <c r="M151" s="135"/>
      <c r="N151" s="135"/>
      <c r="O151" s="135"/>
    </row>
    <row r="152" spans="1:15" x14ac:dyDescent="0.3">
      <c r="A152" s="140"/>
      <c r="B152" s="140">
        <v>37</v>
      </c>
      <c r="C152" s="141"/>
      <c r="D152" s="141"/>
      <c r="E152" s="40"/>
      <c r="F152" s="40" t="s">
        <v>117</v>
      </c>
      <c r="G152" s="151">
        <f t="shared" ref="G152:L153" si="35">(SUM(G153))</f>
        <v>6460</v>
      </c>
      <c r="H152" s="152">
        <f t="shared" si="35"/>
        <v>11063.906032251642</v>
      </c>
      <c r="I152" s="151">
        <f t="shared" si="35"/>
        <v>11063.906032251642</v>
      </c>
      <c r="J152" s="151">
        <f t="shared" si="35"/>
        <v>11063.042205853075</v>
      </c>
      <c r="K152" s="151">
        <f t="shared" si="35"/>
        <v>11063.042205853075</v>
      </c>
      <c r="L152" s="151">
        <f t="shared" si="35"/>
        <v>11063.042205853075</v>
      </c>
      <c r="M152" s="135"/>
      <c r="N152" s="135"/>
      <c r="O152" s="135"/>
    </row>
    <row r="153" spans="1:15" x14ac:dyDescent="0.3">
      <c r="A153" s="140"/>
      <c r="B153" s="140"/>
      <c r="C153" s="141">
        <v>372</v>
      </c>
      <c r="D153" s="141"/>
      <c r="E153" s="40"/>
      <c r="F153" s="40" t="s">
        <v>118</v>
      </c>
      <c r="G153" s="151">
        <f t="shared" si="35"/>
        <v>6460</v>
      </c>
      <c r="H153" s="151">
        <f t="shared" si="35"/>
        <v>11063.906032251642</v>
      </c>
      <c r="I153" s="151">
        <f t="shared" si="35"/>
        <v>11063.906032251642</v>
      </c>
      <c r="J153" s="151">
        <f t="shared" si="35"/>
        <v>11063.042205853075</v>
      </c>
      <c r="K153" s="151">
        <f t="shared" si="35"/>
        <v>11063.042205853075</v>
      </c>
      <c r="L153" s="151">
        <f t="shared" si="35"/>
        <v>11063.042205853075</v>
      </c>
      <c r="M153" s="135"/>
      <c r="N153" s="135"/>
      <c r="O153" s="135"/>
    </row>
    <row r="154" spans="1:15" x14ac:dyDescent="0.3">
      <c r="A154" s="140"/>
      <c r="B154" s="140"/>
      <c r="C154" s="141"/>
      <c r="D154" s="141">
        <v>3722</v>
      </c>
      <c r="E154" s="40"/>
      <c r="F154" s="40" t="s">
        <v>117</v>
      </c>
      <c r="G154" s="151">
        <f t="shared" ref="G154:L154" si="36">(SUM(G155:G157))</f>
        <v>6460</v>
      </c>
      <c r="H154" s="151">
        <f t="shared" si="36"/>
        <v>11063.906032251642</v>
      </c>
      <c r="I154" s="151">
        <f t="shared" si="36"/>
        <v>11063.906032251642</v>
      </c>
      <c r="J154" s="151">
        <f t="shared" si="36"/>
        <v>11063.042205853075</v>
      </c>
      <c r="K154" s="151">
        <f t="shared" si="36"/>
        <v>11063.042205853075</v>
      </c>
      <c r="L154" s="151">
        <f t="shared" si="36"/>
        <v>11063.042205853075</v>
      </c>
      <c r="M154" s="135"/>
      <c r="N154" s="135"/>
      <c r="O154" s="135"/>
    </row>
    <row r="155" spans="1:15" x14ac:dyDescent="0.3">
      <c r="A155" s="140"/>
      <c r="B155" s="140"/>
      <c r="C155" s="141"/>
      <c r="D155" s="141"/>
      <c r="E155" s="40" t="s">
        <v>71</v>
      </c>
      <c r="F155" s="40" t="s">
        <v>19</v>
      </c>
      <c r="G155" s="153">
        <v>0</v>
      </c>
      <c r="H155" s="153">
        <v>1507.8638263985665</v>
      </c>
      <c r="I155" s="153">
        <v>1507.8638263985665</v>
      </c>
      <c r="J155" s="153">
        <v>265</v>
      </c>
      <c r="K155" s="153">
        <v>265</v>
      </c>
      <c r="L155" s="153">
        <v>265</v>
      </c>
      <c r="M155" s="135"/>
      <c r="N155" s="135"/>
      <c r="O155" s="135"/>
    </row>
    <row r="156" spans="1:15" x14ac:dyDescent="0.3">
      <c r="A156" s="140"/>
      <c r="B156" s="140"/>
      <c r="C156" s="141"/>
      <c r="D156" s="141"/>
      <c r="E156" s="40" t="s">
        <v>119</v>
      </c>
      <c r="F156" s="40" t="s">
        <v>120</v>
      </c>
      <c r="G156" s="168">
        <v>1369</v>
      </c>
      <c r="H156" s="153">
        <v>0</v>
      </c>
      <c r="I156" s="153">
        <v>0</v>
      </c>
      <c r="J156" s="153">
        <v>1242</v>
      </c>
      <c r="K156" s="153">
        <v>1242</v>
      </c>
      <c r="L156" s="153">
        <v>1242</v>
      </c>
      <c r="M156" s="135"/>
      <c r="N156" s="135"/>
      <c r="O156" s="135"/>
    </row>
    <row r="157" spans="1:15" x14ac:dyDescent="0.3">
      <c r="A157" s="140"/>
      <c r="B157" s="140"/>
      <c r="C157" s="141"/>
      <c r="D157" s="141"/>
      <c r="E157" s="40" t="s">
        <v>52</v>
      </c>
      <c r="F157" s="40" t="s">
        <v>109</v>
      </c>
      <c r="G157" s="168">
        <v>5091</v>
      </c>
      <c r="H157" s="153">
        <v>9556.0422058530748</v>
      </c>
      <c r="I157" s="153">
        <v>9556.0422058530748</v>
      </c>
      <c r="J157" s="153">
        <v>9556.0422058530748</v>
      </c>
      <c r="K157" s="153">
        <v>9556.0422058530748</v>
      </c>
      <c r="L157" s="153">
        <v>9556.0422058530748</v>
      </c>
      <c r="M157" s="135"/>
      <c r="N157" s="135"/>
      <c r="O157" s="135"/>
    </row>
    <row r="158" spans="1:15" x14ac:dyDescent="0.3">
      <c r="A158" s="140"/>
      <c r="B158" s="140">
        <v>38</v>
      </c>
      <c r="C158" s="141"/>
      <c r="D158" s="141"/>
      <c r="E158" s="40"/>
      <c r="F158" s="40" t="s">
        <v>121</v>
      </c>
      <c r="G158" s="151">
        <f t="shared" ref="G158:L160" si="37">(SUM(G159))</f>
        <v>279</v>
      </c>
      <c r="H158" s="151">
        <f t="shared" si="37"/>
        <v>0</v>
      </c>
      <c r="I158" s="151">
        <f t="shared" si="37"/>
        <v>0</v>
      </c>
      <c r="J158" s="151">
        <f t="shared" si="37"/>
        <v>1601</v>
      </c>
      <c r="K158" s="151">
        <f t="shared" si="37"/>
        <v>1601</v>
      </c>
      <c r="L158" s="151">
        <f t="shared" si="37"/>
        <v>1601</v>
      </c>
      <c r="M158" s="135"/>
      <c r="N158" s="135"/>
      <c r="O158" s="135"/>
    </row>
    <row r="159" spans="1:15" x14ac:dyDescent="0.3">
      <c r="A159" s="140"/>
      <c r="B159" s="140"/>
      <c r="C159" s="141">
        <v>381</v>
      </c>
      <c r="D159" s="141"/>
      <c r="E159" s="40"/>
      <c r="F159" s="40" t="s">
        <v>65</v>
      </c>
      <c r="G159" s="151">
        <f t="shared" si="37"/>
        <v>279</v>
      </c>
      <c r="H159" s="151">
        <f t="shared" si="37"/>
        <v>0</v>
      </c>
      <c r="I159" s="151">
        <f t="shared" si="37"/>
        <v>0</v>
      </c>
      <c r="J159" s="151">
        <f t="shared" si="37"/>
        <v>1601</v>
      </c>
      <c r="K159" s="151">
        <f t="shared" si="37"/>
        <v>1601</v>
      </c>
      <c r="L159" s="151">
        <f t="shared" si="37"/>
        <v>1601</v>
      </c>
      <c r="M159" s="135"/>
      <c r="N159" s="135"/>
      <c r="O159" s="135"/>
    </row>
    <row r="160" spans="1:15" x14ac:dyDescent="0.3">
      <c r="A160" s="140"/>
      <c r="B160" s="140"/>
      <c r="C160" s="141"/>
      <c r="D160" s="141">
        <v>3812</v>
      </c>
      <c r="E160" s="40"/>
      <c r="F160" s="40" t="s">
        <v>65</v>
      </c>
      <c r="G160" s="151">
        <f t="shared" si="37"/>
        <v>279</v>
      </c>
      <c r="H160" s="151">
        <f t="shared" si="37"/>
        <v>0</v>
      </c>
      <c r="I160" s="151">
        <f t="shared" si="37"/>
        <v>0</v>
      </c>
      <c r="J160" s="151">
        <f t="shared" si="37"/>
        <v>1601</v>
      </c>
      <c r="K160" s="151">
        <f t="shared" si="37"/>
        <v>1601</v>
      </c>
      <c r="L160" s="151">
        <f t="shared" si="37"/>
        <v>1601</v>
      </c>
      <c r="M160" s="135"/>
      <c r="N160" s="135"/>
      <c r="O160" s="135"/>
    </row>
    <row r="161" spans="1:15" x14ac:dyDescent="0.3">
      <c r="A161" s="140"/>
      <c r="B161" s="140"/>
      <c r="C161" s="141"/>
      <c r="D161" s="141"/>
      <c r="E161" s="40" t="s">
        <v>63</v>
      </c>
      <c r="F161" s="40" t="s">
        <v>64</v>
      </c>
      <c r="G161" s="168">
        <v>279</v>
      </c>
      <c r="H161" s="153">
        <v>0</v>
      </c>
      <c r="I161" s="153">
        <v>0</v>
      </c>
      <c r="J161" s="153">
        <v>1601</v>
      </c>
      <c r="K161" s="153">
        <v>1601</v>
      </c>
      <c r="L161" s="153">
        <v>1601</v>
      </c>
      <c r="M161" s="135"/>
      <c r="N161" s="135"/>
      <c r="O161" s="135"/>
    </row>
    <row r="162" spans="1:15" ht="20.399999999999999" x14ac:dyDescent="0.3">
      <c r="A162" s="143">
        <v>4</v>
      </c>
      <c r="B162" s="143"/>
      <c r="C162" s="144"/>
      <c r="D162" s="144"/>
      <c r="E162" s="144"/>
      <c r="F162" s="145" t="s">
        <v>24</v>
      </c>
      <c r="G162" s="150">
        <f>(SUM(G163,G179))</f>
        <v>29997</v>
      </c>
      <c r="H162" s="155">
        <f>(SUM(H163,H179))</f>
        <v>534886.19019178441</v>
      </c>
      <c r="I162" s="150">
        <v>102951</v>
      </c>
      <c r="J162" s="150">
        <v>213951</v>
      </c>
      <c r="K162" s="150">
        <v>103951</v>
      </c>
      <c r="L162" s="150">
        <v>103951</v>
      </c>
      <c r="M162" s="135"/>
      <c r="N162" s="135"/>
      <c r="O162" s="135"/>
    </row>
    <row r="163" spans="1:15" ht="20.399999999999999" x14ac:dyDescent="0.3">
      <c r="A163" s="138"/>
      <c r="B163" s="138">
        <v>42</v>
      </c>
      <c r="C163" s="138" t="s">
        <v>47</v>
      </c>
      <c r="D163" s="138"/>
      <c r="E163" s="138"/>
      <c r="F163" s="146" t="s">
        <v>42</v>
      </c>
      <c r="G163" s="151">
        <f>(SUM(G164,G169,G174))</f>
        <v>9840</v>
      </c>
      <c r="H163" s="151">
        <f>(SUM(H164,H174))</f>
        <v>75652.000796336855</v>
      </c>
      <c r="I163" s="151">
        <f>(SUM(I164,I174))</f>
        <v>31853.474019510253</v>
      </c>
      <c r="J163" s="151">
        <f>(SUM(J164,J174))</f>
        <v>32853.122967681993</v>
      </c>
      <c r="K163" s="151">
        <f>(SUM(K164,K174))</f>
        <v>32853.122967681993</v>
      </c>
      <c r="L163" s="151">
        <f>(SUM(L164,L174))</f>
        <v>32853.122967681993</v>
      </c>
      <c r="M163" s="135"/>
      <c r="N163" s="135"/>
      <c r="O163" s="135"/>
    </row>
    <row r="164" spans="1:15" x14ac:dyDescent="0.3">
      <c r="A164" s="138"/>
      <c r="B164" s="138"/>
      <c r="C164" s="138">
        <v>422</v>
      </c>
      <c r="D164" s="138"/>
      <c r="E164" s="138"/>
      <c r="F164" s="146" t="s">
        <v>122</v>
      </c>
      <c r="G164" s="151">
        <f>(SUM(G165))</f>
        <v>1327</v>
      </c>
      <c r="H164" s="151">
        <f>(SUM(H165,H169))</f>
        <v>66095.958590483773</v>
      </c>
      <c r="I164" s="151">
        <f>(SUM(I165,I169))</f>
        <v>22297.431813657178</v>
      </c>
      <c r="J164" s="151">
        <f>(SUM(J165,J169))</f>
        <v>23297.080761828922</v>
      </c>
      <c r="K164" s="151">
        <f>(SUM(K165,K169))</f>
        <v>23297.080761828922</v>
      </c>
      <c r="L164" s="151">
        <f>(SUM(L165,L169))</f>
        <v>23297.080761828922</v>
      </c>
      <c r="M164" s="135"/>
      <c r="N164" s="135"/>
      <c r="O164" s="135"/>
    </row>
    <row r="165" spans="1:15" x14ac:dyDescent="0.3">
      <c r="A165" s="138"/>
      <c r="B165" s="138"/>
      <c r="C165" s="138"/>
      <c r="D165" s="138">
        <v>4221</v>
      </c>
      <c r="E165" s="138"/>
      <c r="F165" s="146" t="s">
        <v>123</v>
      </c>
      <c r="G165" s="151">
        <f>(SUM(G166))</f>
        <v>1327</v>
      </c>
      <c r="H165" s="151">
        <f>(SUM(H166:H168))</f>
        <v>44860.309244143602</v>
      </c>
      <c r="I165" s="151">
        <f>(SUM(I166:I168))</f>
        <v>5043.4667197557901</v>
      </c>
      <c r="J165" s="151">
        <f>(SUM(J166:J168))</f>
        <v>5043.4667197557901</v>
      </c>
      <c r="K165" s="151">
        <f>(SUM(K166:K168))</f>
        <v>5043.4667197557901</v>
      </c>
      <c r="L165" s="151">
        <f>(SUM(L166:L168))</f>
        <v>5043.4667197557901</v>
      </c>
      <c r="M165" s="135"/>
      <c r="N165" s="135"/>
      <c r="O165" s="135"/>
    </row>
    <row r="166" spans="1:15" x14ac:dyDescent="0.3">
      <c r="A166" s="138"/>
      <c r="B166" s="138"/>
      <c r="C166" s="138"/>
      <c r="D166" s="138"/>
      <c r="E166" s="138" t="s">
        <v>71</v>
      </c>
      <c r="F166" s="146" t="s">
        <v>19</v>
      </c>
      <c r="G166" s="168">
        <v>1327</v>
      </c>
      <c r="H166" s="153">
        <v>39816.842524387816</v>
      </c>
      <c r="I166" s="153">
        <v>0</v>
      </c>
      <c r="J166" s="153">
        <v>0</v>
      </c>
      <c r="K166" s="153">
        <v>0</v>
      </c>
      <c r="L166" s="153">
        <v>0</v>
      </c>
      <c r="M166" s="135"/>
      <c r="N166" s="135"/>
      <c r="O166" s="135"/>
    </row>
    <row r="167" spans="1:15" x14ac:dyDescent="0.3">
      <c r="A167" s="138"/>
      <c r="B167" s="138"/>
      <c r="C167" s="138"/>
      <c r="D167" s="138"/>
      <c r="E167" s="138" t="s">
        <v>52</v>
      </c>
      <c r="F167" s="146" t="s">
        <v>53</v>
      </c>
      <c r="G167" s="153">
        <v>0</v>
      </c>
      <c r="H167" s="153">
        <v>3318.0702103656513</v>
      </c>
      <c r="I167" s="153">
        <v>3318.0702103656513</v>
      </c>
      <c r="J167" s="153">
        <v>3318.0702103656513</v>
      </c>
      <c r="K167" s="153">
        <v>3318.0702103656513</v>
      </c>
      <c r="L167" s="153">
        <v>3318.0702103656513</v>
      </c>
      <c r="M167" s="135"/>
      <c r="N167" s="135"/>
      <c r="O167" s="135"/>
    </row>
    <row r="168" spans="1:15" x14ac:dyDescent="0.3">
      <c r="A168" s="138"/>
      <c r="B168" s="138"/>
      <c r="C168" s="138"/>
      <c r="D168" s="138"/>
      <c r="E168" s="138" t="s">
        <v>59</v>
      </c>
      <c r="F168" s="146" t="s">
        <v>60</v>
      </c>
      <c r="G168" s="153">
        <v>0</v>
      </c>
      <c r="H168" s="153">
        <v>1725.3965093901386</v>
      </c>
      <c r="I168" s="153">
        <v>1725.3965093901386</v>
      </c>
      <c r="J168" s="153">
        <v>1725.3965093901386</v>
      </c>
      <c r="K168" s="153">
        <v>1725.3965093901386</v>
      </c>
      <c r="L168" s="153">
        <v>1725.3965093901386</v>
      </c>
      <c r="M168" s="135"/>
      <c r="N168" s="135"/>
      <c r="O168" s="135"/>
    </row>
    <row r="169" spans="1:15" x14ac:dyDescent="0.3">
      <c r="A169" s="138"/>
      <c r="B169" s="138"/>
      <c r="C169" s="138"/>
      <c r="D169" s="138">
        <v>4227</v>
      </c>
      <c r="E169" s="138"/>
      <c r="F169" s="146"/>
      <c r="G169" s="151">
        <f>(SUM(G170:G172))</f>
        <v>5785</v>
      </c>
      <c r="H169" s="151">
        <f>(SUM(H170:H172))</f>
        <v>21235.649346340171</v>
      </c>
      <c r="I169" s="151">
        <f>(SUM(I170:I172))</f>
        <v>17253.965093901388</v>
      </c>
      <c r="J169" s="151">
        <f>(SUM(J170:J173))</f>
        <v>18253.614042073132</v>
      </c>
      <c r="K169" s="151">
        <f>(SUM(K170:K173))</f>
        <v>18253.614042073132</v>
      </c>
      <c r="L169" s="151">
        <f>(SUM(L170:L173))</f>
        <v>18253.614042073132</v>
      </c>
      <c r="M169" s="135"/>
      <c r="N169" s="135"/>
      <c r="O169" s="135"/>
    </row>
    <row r="170" spans="1:15" x14ac:dyDescent="0.3">
      <c r="A170" s="138"/>
      <c r="B170" s="138"/>
      <c r="C170" s="138"/>
      <c r="D170" s="138"/>
      <c r="E170" s="138" t="s">
        <v>71</v>
      </c>
      <c r="F170" s="146" t="s">
        <v>19</v>
      </c>
      <c r="G170" s="168">
        <v>1062</v>
      </c>
      <c r="H170" s="153">
        <v>3981.6842524387812</v>
      </c>
      <c r="I170" s="153">
        <v>0</v>
      </c>
      <c r="J170" s="153">
        <v>0</v>
      </c>
      <c r="K170" s="153">
        <v>0</v>
      </c>
      <c r="L170" s="153">
        <v>0</v>
      </c>
      <c r="M170" s="135"/>
      <c r="N170" s="135"/>
      <c r="O170" s="135"/>
    </row>
    <row r="171" spans="1:15" x14ac:dyDescent="0.3">
      <c r="A171" s="138"/>
      <c r="B171" s="138"/>
      <c r="C171" s="138"/>
      <c r="D171" s="138"/>
      <c r="E171" s="147" t="s">
        <v>63</v>
      </c>
      <c r="F171" s="146" t="s">
        <v>64</v>
      </c>
      <c r="G171" s="168">
        <v>1997</v>
      </c>
      <c r="H171" s="153">
        <v>16590.351051828256</v>
      </c>
      <c r="I171" s="153">
        <v>16590.351051828256</v>
      </c>
      <c r="J171" s="153">
        <v>1000</v>
      </c>
      <c r="K171" s="153">
        <v>1000</v>
      </c>
      <c r="L171" s="153">
        <v>1000</v>
      </c>
      <c r="M171" s="135"/>
      <c r="N171" s="135"/>
      <c r="O171" s="135"/>
    </row>
    <row r="172" spans="1:15" x14ac:dyDescent="0.3">
      <c r="A172" s="138"/>
      <c r="B172" s="138"/>
      <c r="C172" s="138"/>
      <c r="D172" s="138"/>
      <c r="E172" s="138" t="s">
        <v>59</v>
      </c>
      <c r="F172" s="146" t="s">
        <v>60</v>
      </c>
      <c r="G172" s="168">
        <v>2726</v>
      </c>
      <c r="H172" s="153">
        <v>663.61404207313024</v>
      </c>
      <c r="I172" s="153">
        <v>663.61404207313024</v>
      </c>
      <c r="J172" s="153">
        <v>663.61404207313024</v>
      </c>
      <c r="K172" s="153">
        <v>663.61404207313024</v>
      </c>
      <c r="L172" s="153">
        <v>663.61404207313024</v>
      </c>
      <c r="M172" s="135"/>
      <c r="N172" s="135"/>
      <c r="O172" s="135"/>
    </row>
    <row r="173" spans="1:15" x14ac:dyDescent="0.3">
      <c r="A173" s="138"/>
      <c r="B173" s="138"/>
      <c r="C173" s="138"/>
      <c r="D173" s="138"/>
      <c r="E173" s="138" t="s">
        <v>52</v>
      </c>
      <c r="F173" s="146" t="s">
        <v>53</v>
      </c>
      <c r="G173" s="168"/>
      <c r="H173" s="153"/>
      <c r="I173" s="153"/>
      <c r="J173" s="153">
        <v>16590</v>
      </c>
      <c r="K173" s="153">
        <v>16590</v>
      </c>
      <c r="L173" s="153">
        <v>16590</v>
      </c>
      <c r="M173" s="135"/>
      <c r="N173" s="135"/>
      <c r="O173" s="135"/>
    </row>
    <row r="174" spans="1:15" x14ac:dyDescent="0.3">
      <c r="A174" s="138"/>
      <c r="B174" s="138"/>
      <c r="C174" s="138">
        <v>424</v>
      </c>
      <c r="D174" s="138"/>
      <c r="E174" s="138"/>
      <c r="F174" s="146" t="s">
        <v>124</v>
      </c>
      <c r="G174" s="151">
        <f t="shared" ref="G174:L174" si="38">(SUM(G175))</f>
        <v>2728</v>
      </c>
      <c r="H174" s="151">
        <f t="shared" si="38"/>
        <v>9556.0422058530748</v>
      </c>
      <c r="I174" s="151">
        <f t="shared" si="38"/>
        <v>9556.0422058530748</v>
      </c>
      <c r="J174" s="151">
        <f t="shared" si="38"/>
        <v>9556.0422058530748</v>
      </c>
      <c r="K174" s="151">
        <f t="shared" si="38"/>
        <v>9556.0422058530748</v>
      </c>
      <c r="L174" s="151">
        <f t="shared" si="38"/>
        <v>9556.0422058530748</v>
      </c>
      <c r="M174" s="135"/>
      <c r="N174" s="135"/>
      <c r="O174" s="135"/>
    </row>
    <row r="175" spans="1:15" x14ac:dyDescent="0.3">
      <c r="A175" s="138"/>
      <c r="B175" s="138"/>
      <c r="C175" s="138"/>
      <c r="D175" s="138">
        <v>4241</v>
      </c>
      <c r="E175" s="138"/>
      <c r="F175" s="146" t="s">
        <v>125</v>
      </c>
      <c r="G175" s="151">
        <f t="shared" ref="G175:L175" si="39">(SUM(G176:G178))</f>
        <v>2728</v>
      </c>
      <c r="H175" s="151">
        <f t="shared" si="39"/>
        <v>9556.0422058530748</v>
      </c>
      <c r="I175" s="151">
        <f t="shared" si="39"/>
        <v>9556.0422058530748</v>
      </c>
      <c r="J175" s="151">
        <f t="shared" si="39"/>
        <v>9556.0422058530748</v>
      </c>
      <c r="K175" s="151">
        <f t="shared" si="39"/>
        <v>9556.0422058530748</v>
      </c>
      <c r="L175" s="151">
        <f t="shared" si="39"/>
        <v>9556.0422058530748</v>
      </c>
      <c r="M175" s="135"/>
      <c r="N175" s="135"/>
      <c r="O175" s="135"/>
    </row>
    <row r="176" spans="1:15" x14ac:dyDescent="0.3">
      <c r="A176" s="138"/>
      <c r="B176" s="138"/>
      <c r="C176" s="138"/>
      <c r="D176" s="138"/>
      <c r="E176" s="138" t="s">
        <v>52</v>
      </c>
      <c r="F176" s="146" t="s">
        <v>109</v>
      </c>
      <c r="G176" s="168">
        <v>2203</v>
      </c>
      <c r="H176" s="153">
        <v>7963.3685048775624</v>
      </c>
      <c r="I176" s="153">
        <v>7963.3685048775624</v>
      </c>
      <c r="J176" s="153">
        <v>7963.3685048775624</v>
      </c>
      <c r="K176" s="153">
        <v>7963.3685048775624</v>
      </c>
      <c r="L176" s="153">
        <v>7963.3685048775624</v>
      </c>
      <c r="M176" s="135"/>
      <c r="N176" s="135"/>
      <c r="O176" s="135"/>
    </row>
    <row r="177" spans="1:15" x14ac:dyDescent="0.3">
      <c r="A177" s="138"/>
      <c r="B177" s="138"/>
      <c r="C177" s="138"/>
      <c r="D177" s="138"/>
      <c r="E177" s="138" t="s">
        <v>59</v>
      </c>
      <c r="F177" s="146" t="s">
        <v>60</v>
      </c>
      <c r="G177" s="153">
        <v>0</v>
      </c>
      <c r="H177" s="153">
        <v>530.89123365850423</v>
      </c>
      <c r="I177" s="153">
        <v>530.89123365850423</v>
      </c>
      <c r="J177" s="153">
        <v>530.89123365850423</v>
      </c>
      <c r="K177" s="153">
        <v>530.89123365850423</v>
      </c>
      <c r="L177" s="153">
        <v>530.89123365850423</v>
      </c>
      <c r="M177" s="135"/>
      <c r="N177" s="135"/>
      <c r="O177" s="135"/>
    </row>
    <row r="178" spans="1:15" x14ac:dyDescent="0.3">
      <c r="A178" s="138"/>
      <c r="B178" s="138"/>
      <c r="C178" s="138"/>
      <c r="D178" s="138"/>
      <c r="E178" s="138" t="s">
        <v>63</v>
      </c>
      <c r="F178" s="146" t="s">
        <v>64</v>
      </c>
      <c r="G178" s="153">
        <v>525</v>
      </c>
      <c r="H178" s="153">
        <v>1061.7824673170085</v>
      </c>
      <c r="I178" s="153">
        <v>1061.7824673170085</v>
      </c>
      <c r="J178" s="153">
        <v>1061.7824673170085</v>
      </c>
      <c r="K178" s="153">
        <v>1061.7824673170085</v>
      </c>
      <c r="L178" s="153">
        <v>1061.7824673170085</v>
      </c>
      <c r="M178" s="135"/>
      <c r="N178" s="135"/>
      <c r="O178" s="135"/>
    </row>
    <row r="179" spans="1:15" x14ac:dyDescent="0.3">
      <c r="A179" s="138"/>
      <c r="B179" s="138">
        <v>45</v>
      </c>
      <c r="C179" s="138"/>
      <c r="D179" s="138"/>
      <c r="E179" s="138"/>
      <c r="F179" s="146" t="s">
        <v>127</v>
      </c>
      <c r="G179" s="153">
        <v>20157</v>
      </c>
      <c r="H179" s="151">
        <f t="shared" ref="H179:L180" si="40">(SUM(H180))</f>
        <v>459234.18939544761</v>
      </c>
      <c r="I179" s="151">
        <f t="shared" si="40"/>
        <v>71098.148516822606</v>
      </c>
      <c r="J179" s="151">
        <f t="shared" si="40"/>
        <v>181098</v>
      </c>
      <c r="K179" s="151">
        <f t="shared" si="40"/>
        <v>71098.148516822606</v>
      </c>
      <c r="L179" s="151">
        <f t="shared" si="40"/>
        <v>71098.148516822606</v>
      </c>
      <c r="M179" s="135"/>
      <c r="N179" s="135"/>
      <c r="O179" s="135"/>
    </row>
    <row r="180" spans="1:15" x14ac:dyDescent="0.3">
      <c r="A180" s="138"/>
      <c r="B180" s="138"/>
      <c r="C180" s="138">
        <v>451</v>
      </c>
      <c r="D180" s="138"/>
      <c r="E180" s="138"/>
      <c r="F180" s="146" t="s">
        <v>128</v>
      </c>
      <c r="G180" s="153">
        <v>20157</v>
      </c>
      <c r="H180" s="151">
        <f t="shared" si="40"/>
        <v>459234.18939544761</v>
      </c>
      <c r="I180" s="151">
        <f t="shared" si="40"/>
        <v>71098.148516822606</v>
      </c>
      <c r="J180" s="151">
        <f t="shared" si="40"/>
        <v>181098</v>
      </c>
      <c r="K180" s="151">
        <f t="shared" si="40"/>
        <v>71098.148516822606</v>
      </c>
      <c r="L180" s="151">
        <f t="shared" si="40"/>
        <v>71098.148516822606</v>
      </c>
      <c r="M180" s="135"/>
      <c r="N180" s="135"/>
      <c r="O180" s="135"/>
    </row>
    <row r="181" spans="1:15" x14ac:dyDescent="0.3">
      <c r="A181" s="138"/>
      <c r="B181" s="138"/>
      <c r="C181" s="138"/>
      <c r="D181" s="138">
        <v>4511</v>
      </c>
      <c r="E181" s="138"/>
      <c r="F181" s="146" t="s">
        <v>129</v>
      </c>
      <c r="G181" s="153">
        <v>20157</v>
      </c>
      <c r="H181" s="151">
        <f>(SUM(H182:H184))</f>
        <v>459234.18939544761</v>
      </c>
      <c r="I181" s="151">
        <f>(SUM(I182:I184))</f>
        <v>71098.148516822606</v>
      </c>
      <c r="J181" s="151">
        <v>181098</v>
      </c>
      <c r="K181" s="151">
        <f>(SUM(K182:K184))</f>
        <v>71098.148516822606</v>
      </c>
      <c r="L181" s="151">
        <f>(SUM(L182:L184))</f>
        <v>71098.148516822606</v>
      </c>
      <c r="M181" s="135"/>
      <c r="N181" s="135"/>
      <c r="O181" s="135"/>
    </row>
    <row r="182" spans="1:15" x14ac:dyDescent="0.3">
      <c r="A182" s="138"/>
      <c r="B182" s="138"/>
      <c r="C182" s="138"/>
      <c r="D182" s="138"/>
      <c r="E182" s="147" t="s">
        <v>59</v>
      </c>
      <c r="F182" s="146" t="s">
        <v>60</v>
      </c>
      <c r="G182" s="153">
        <v>0</v>
      </c>
      <c r="H182" s="153">
        <v>398.16842524387812</v>
      </c>
      <c r="I182" s="153">
        <v>398.16842524387812</v>
      </c>
      <c r="J182" s="153">
        <v>398.16842524387812</v>
      </c>
      <c r="K182" s="153">
        <v>398.16842524387812</v>
      </c>
      <c r="L182" s="153">
        <v>398.16842524387812</v>
      </c>
      <c r="M182" s="135"/>
      <c r="N182" s="135"/>
      <c r="O182" s="135"/>
    </row>
    <row r="183" spans="1:15" x14ac:dyDescent="0.3">
      <c r="A183" s="138"/>
      <c r="B183" s="138"/>
      <c r="C183" s="138"/>
      <c r="D183" s="138"/>
      <c r="E183" s="138" t="s">
        <v>52</v>
      </c>
      <c r="F183" s="146" t="s">
        <v>53</v>
      </c>
      <c r="G183" s="153">
        <v>0</v>
      </c>
      <c r="H183" s="153">
        <v>153573.56161656379</v>
      </c>
      <c r="I183" s="153">
        <v>66361.404207313026</v>
      </c>
      <c r="J183" s="153">
        <v>66361.404207313026</v>
      </c>
      <c r="K183" s="153">
        <v>66361.404207313026</v>
      </c>
      <c r="L183" s="153">
        <v>66361.404207313026</v>
      </c>
      <c r="M183" s="135"/>
      <c r="N183" s="135"/>
      <c r="O183" s="135"/>
    </row>
    <row r="184" spans="1:15" x14ac:dyDescent="0.3">
      <c r="A184" s="138"/>
      <c r="B184" s="138"/>
      <c r="C184" s="138"/>
      <c r="D184" s="138"/>
      <c r="E184" s="138" t="s">
        <v>71</v>
      </c>
      <c r="F184" s="146" t="s">
        <v>19</v>
      </c>
      <c r="G184" s="168">
        <v>20157</v>
      </c>
      <c r="H184" s="153">
        <v>305262.45935363992</v>
      </c>
      <c r="I184" s="153">
        <v>4338.5758842657106</v>
      </c>
      <c r="J184" s="153">
        <v>4338.5758842657106</v>
      </c>
      <c r="K184" s="153">
        <v>4338.5758842657106</v>
      </c>
      <c r="L184" s="153">
        <v>4338.5758842657106</v>
      </c>
      <c r="M184" s="135"/>
      <c r="N184" s="135"/>
      <c r="O184" s="135"/>
    </row>
    <row r="185" spans="1:15" x14ac:dyDescent="0.3">
      <c r="A185" s="138"/>
      <c r="B185" s="138"/>
      <c r="C185" s="138" t="s">
        <v>47</v>
      </c>
      <c r="D185" s="138"/>
      <c r="E185" s="40" t="s">
        <v>71</v>
      </c>
      <c r="F185" s="40" t="s">
        <v>19</v>
      </c>
      <c r="G185" s="139">
        <v>0</v>
      </c>
      <c r="H185" s="137">
        <v>0</v>
      </c>
      <c r="I185" s="137">
        <v>0</v>
      </c>
      <c r="J185" s="137">
        <v>110000</v>
      </c>
      <c r="K185" s="137">
        <v>0</v>
      </c>
      <c r="L185" s="137">
        <v>0</v>
      </c>
      <c r="M185" s="135"/>
      <c r="N185" s="135"/>
      <c r="O185" s="135"/>
    </row>
  </sheetData>
  <mergeCells count="5">
    <mergeCell ref="A7:O7"/>
    <mergeCell ref="A40:O40"/>
    <mergeCell ref="A1:O1"/>
    <mergeCell ref="A3:O3"/>
    <mergeCell ref="A5:O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0"/>
  <sheetViews>
    <sheetView workbookViewId="0">
      <selection activeCell="E14" sqref="E14"/>
    </sheetView>
  </sheetViews>
  <sheetFormatPr defaultRowHeight="14.4" x14ac:dyDescent="0.3"/>
  <cols>
    <col min="1" max="1" width="37.6640625" customWidth="1"/>
    <col min="2" max="2" width="25.33203125" customWidth="1"/>
    <col min="3" max="3" width="25.33203125" hidden="1" customWidth="1"/>
    <col min="4" max="7" width="25.33203125" customWidth="1"/>
  </cols>
  <sheetData>
    <row r="1" spans="1:7" ht="42" customHeight="1" x14ac:dyDescent="0.3">
      <c r="A1" s="199" t="s">
        <v>288</v>
      </c>
      <c r="B1" s="199"/>
      <c r="C1" s="199"/>
      <c r="D1" s="199"/>
      <c r="E1" s="199"/>
      <c r="F1" s="199"/>
      <c r="G1" s="199"/>
    </row>
    <row r="2" spans="1:7" ht="18" customHeight="1" x14ac:dyDescent="0.3">
      <c r="A2" s="5">
        <v>7.5345000000000004</v>
      </c>
      <c r="B2" s="5"/>
      <c r="C2" s="5"/>
      <c r="D2" s="5"/>
      <c r="E2" s="24"/>
      <c r="F2" s="5"/>
      <c r="G2" s="5"/>
    </row>
    <row r="3" spans="1:7" ht="15.6" x14ac:dyDescent="0.3">
      <c r="A3" s="199" t="s">
        <v>28</v>
      </c>
      <c r="B3" s="199"/>
      <c r="C3" s="199"/>
      <c r="D3" s="199"/>
      <c r="E3" s="199"/>
      <c r="F3" s="201"/>
      <c r="G3" s="201"/>
    </row>
    <row r="4" spans="1:7" ht="17.399999999999999" x14ac:dyDescent="0.3">
      <c r="A4" s="5"/>
      <c r="B4" s="5"/>
      <c r="C4" s="5"/>
      <c r="D4" s="5"/>
      <c r="E4" s="24"/>
      <c r="F4" s="6"/>
      <c r="G4" s="6"/>
    </row>
    <row r="5" spans="1:7" ht="18" customHeight="1" x14ac:dyDescent="0.3">
      <c r="A5" s="199" t="s">
        <v>14</v>
      </c>
      <c r="B5" s="200"/>
      <c r="C5" s="200"/>
      <c r="D5" s="200"/>
      <c r="E5" s="200"/>
      <c r="F5" s="200"/>
      <c r="G5" s="200"/>
    </row>
    <row r="6" spans="1:7" ht="17.399999999999999" x14ac:dyDescent="0.3">
      <c r="A6" s="5"/>
      <c r="B6" s="5"/>
      <c r="C6" s="5"/>
      <c r="D6" s="5"/>
      <c r="E6" s="24"/>
      <c r="F6" s="6"/>
      <c r="G6" s="6"/>
    </row>
    <row r="7" spans="1:7" ht="15.6" x14ac:dyDescent="0.3">
      <c r="A7" s="199" t="s">
        <v>25</v>
      </c>
      <c r="B7" s="220"/>
      <c r="C7" s="220"/>
      <c r="D7" s="220"/>
      <c r="E7" s="220"/>
      <c r="F7" s="220"/>
      <c r="G7" s="220"/>
    </row>
    <row r="8" spans="1:7" ht="17.399999999999999" x14ac:dyDescent="0.3">
      <c r="A8" s="5"/>
      <c r="B8" s="5"/>
      <c r="C8" s="5"/>
      <c r="D8" s="5"/>
      <c r="E8" s="24"/>
      <c r="F8" s="6"/>
      <c r="G8" s="6"/>
    </row>
    <row r="9" spans="1:7" ht="26.4" x14ac:dyDescent="0.3">
      <c r="A9" s="20" t="s">
        <v>26</v>
      </c>
      <c r="B9" s="172" t="s">
        <v>285</v>
      </c>
      <c r="C9" s="20" t="s">
        <v>12</v>
      </c>
      <c r="D9" s="20" t="s">
        <v>38</v>
      </c>
      <c r="E9" s="4" t="s">
        <v>286</v>
      </c>
      <c r="F9" s="20" t="s">
        <v>40</v>
      </c>
      <c r="G9" s="20" t="s">
        <v>290</v>
      </c>
    </row>
    <row r="10" spans="1:7" ht="15.75" customHeight="1" x14ac:dyDescent="0.3">
      <c r="A10" s="12" t="s">
        <v>27</v>
      </c>
      <c r="B10" s="10">
        <v>630876</v>
      </c>
      <c r="C10" s="41">
        <v>1132953</v>
      </c>
      <c r="D10" s="11">
        <v>692487.35815249849</v>
      </c>
      <c r="E10" s="11">
        <v>963021</v>
      </c>
      <c r="F10" s="11">
        <v>853021</v>
      </c>
      <c r="G10" s="11">
        <v>853021</v>
      </c>
    </row>
    <row r="11" spans="1:7" ht="15.75" customHeight="1" x14ac:dyDescent="0.3">
      <c r="A11" s="12" t="s">
        <v>132</v>
      </c>
      <c r="B11" s="10">
        <v>630876</v>
      </c>
      <c r="C11" s="41">
        <v>1132953</v>
      </c>
      <c r="D11" s="11">
        <v>692487.35815249849</v>
      </c>
      <c r="E11" s="11">
        <v>963021</v>
      </c>
      <c r="F11" s="11">
        <v>853021</v>
      </c>
      <c r="G11" s="11">
        <v>853021</v>
      </c>
    </row>
    <row r="12" spans="1:7" x14ac:dyDescent="0.3">
      <c r="A12" s="15" t="s">
        <v>133</v>
      </c>
      <c r="B12" s="10">
        <v>485600</v>
      </c>
      <c r="C12" s="41">
        <v>501376.33552325965</v>
      </c>
      <c r="D12" s="11">
        <v>503597.71716769523</v>
      </c>
      <c r="E12" s="11">
        <v>796513</v>
      </c>
      <c r="F12" s="11">
        <v>686513</v>
      </c>
      <c r="G12" s="11">
        <v>686513</v>
      </c>
    </row>
    <row r="13" spans="1:7" x14ac:dyDescent="0.3">
      <c r="A13" s="14" t="s">
        <v>134</v>
      </c>
      <c r="B13" s="10">
        <v>485600</v>
      </c>
      <c r="C13" s="41">
        <v>501376.33552325965</v>
      </c>
      <c r="D13" s="11">
        <v>503597.71716769523</v>
      </c>
      <c r="E13" s="11">
        <v>796513</v>
      </c>
      <c r="F13" s="11">
        <v>686513</v>
      </c>
      <c r="G13" s="11">
        <v>686513</v>
      </c>
    </row>
    <row r="14" spans="1:7" x14ac:dyDescent="0.3">
      <c r="A14" s="13" t="s">
        <v>135</v>
      </c>
      <c r="B14" s="10">
        <v>45502</v>
      </c>
      <c r="C14" s="41">
        <v>572476.2094365916</v>
      </c>
      <c r="D14" s="11">
        <v>113702.17001791757</v>
      </c>
      <c r="E14" s="11">
        <v>106311</v>
      </c>
      <c r="F14" s="11">
        <v>106311</v>
      </c>
      <c r="G14" s="11">
        <v>106311</v>
      </c>
    </row>
    <row r="15" spans="1:7" x14ac:dyDescent="0.3">
      <c r="A15" s="16" t="s">
        <v>274</v>
      </c>
      <c r="B15" s="10">
        <v>45502</v>
      </c>
      <c r="C15" s="41">
        <v>572476.2094365916</v>
      </c>
      <c r="D15" s="11">
        <v>113702.17001791757</v>
      </c>
      <c r="E15" s="11">
        <v>106310.97</v>
      </c>
      <c r="F15" s="11">
        <v>106310.97</v>
      </c>
      <c r="G15" s="11">
        <v>106310.97</v>
      </c>
    </row>
    <row r="16" spans="1:7" x14ac:dyDescent="0.3">
      <c r="A16" s="13" t="s">
        <v>275</v>
      </c>
      <c r="B16" s="10">
        <v>0</v>
      </c>
      <c r="C16" s="4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3">
      <c r="A17" s="13" t="s">
        <v>276</v>
      </c>
      <c r="B17" s="10">
        <v>0</v>
      </c>
      <c r="C17" s="4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ht="26.4" x14ac:dyDescent="0.3">
      <c r="A18" s="13" t="s">
        <v>277</v>
      </c>
      <c r="B18" s="10">
        <v>99774</v>
      </c>
      <c r="C18" s="41">
        <v>59101.068418607734</v>
      </c>
      <c r="D18" s="11">
        <v>75187.470966885652</v>
      </c>
      <c r="E18" s="11">
        <v>60197</v>
      </c>
      <c r="F18" s="11">
        <v>60197</v>
      </c>
      <c r="G18" s="11">
        <v>60197</v>
      </c>
    </row>
    <row r="19" spans="1:7" ht="26.4" x14ac:dyDescent="0.3">
      <c r="A19" s="16" t="s">
        <v>278</v>
      </c>
      <c r="B19" s="10">
        <v>99774</v>
      </c>
      <c r="C19" s="41">
        <v>59101.068418607734</v>
      </c>
      <c r="D19" s="11">
        <v>75187.470966885652</v>
      </c>
      <c r="E19" s="11">
        <v>60196.75</v>
      </c>
      <c r="F19" s="11">
        <v>60196.75</v>
      </c>
      <c r="G19" s="11">
        <v>60196.75</v>
      </c>
    </row>
    <row r="20" spans="1:7" x14ac:dyDescent="0.3">
      <c r="A20" s="131" t="s">
        <v>47</v>
      </c>
      <c r="B20" s="132"/>
      <c r="C20" s="132"/>
      <c r="D20" s="132"/>
      <c r="E20" s="132"/>
      <c r="F20" s="132"/>
      <c r="G20" s="133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2"/>
  <sheetViews>
    <sheetView workbookViewId="0">
      <selection activeCell="D35" sqref="D35"/>
    </sheetView>
  </sheetViews>
  <sheetFormatPr defaultRowHeight="14.4" x14ac:dyDescent="0.3"/>
  <cols>
    <col min="1" max="1" width="16.109375" customWidth="1"/>
    <col min="2" max="2" width="23.44140625" customWidth="1"/>
    <col min="3" max="3" width="21.109375" customWidth="1"/>
    <col min="4" max="5" width="25.33203125" customWidth="1"/>
    <col min="6" max="6" width="25.33203125" hidden="1" customWidth="1"/>
    <col min="7" max="10" width="25.33203125" customWidth="1"/>
  </cols>
  <sheetData>
    <row r="1" spans="1:7" ht="42" customHeight="1" x14ac:dyDescent="0.3">
      <c r="A1" s="199" t="s">
        <v>297</v>
      </c>
      <c r="B1" s="199"/>
      <c r="C1" s="199"/>
      <c r="D1" s="199"/>
      <c r="E1" s="199"/>
      <c r="F1" s="199"/>
    </row>
    <row r="2" spans="1:7" ht="18" customHeight="1" x14ac:dyDescent="0.3">
      <c r="A2" s="24"/>
      <c r="B2" s="24"/>
      <c r="C2" s="24"/>
      <c r="D2" s="24"/>
      <c r="E2" s="24"/>
      <c r="F2" s="24"/>
    </row>
    <row r="3" spans="1:7" ht="15.75" customHeight="1" x14ac:dyDescent="0.3">
      <c r="A3" s="199" t="s">
        <v>28</v>
      </c>
      <c r="B3" s="199"/>
      <c r="C3" s="199"/>
      <c r="D3" s="199"/>
      <c r="E3" s="199"/>
      <c r="F3" s="199"/>
    </row>
    <row r="4" spans="1:7" ht="17.399999999999999" x14ac:dyDescent="0.3">
      <c r="B4" s="24"/>
      <c r="C4" s="24"/>
      <c r="D4" s="24"/>
      <c r="E4" s="6"/>
      <c r="F4" s="6"/>
    </row>
    <row r="5" spans="1:7" ht="18" customHeight="1" x14ac:dyDescent="0.3">
      <c r="A5" s="199" t="s">
        <v>14</v>
      </c>
      <c r="B5" s="199"/>
      <c r="C5" s="199"/>
      <c r="D5" s="199"/>
      <c r="E5" s="199"/>
      <c r="F5" s="199"/>
    </row>
    <row r="6" spans="1:7" ht="17.399999999999999" x14ac:dyDescent="0.3">
      <c r="A6" s="24"/>
      <c r="B6" s="24"/>
      <c r="C6" s="24"/>
      <c r="D6" s="24"/>
      <c r="E6" s="6"/>
      <c r="F6" s="6"/>
    </row>
    <row r="7" spans="1:7" ht="15.6" x14ac:dyDescent="0.3">
      <c r="A7" s="199" t="s">
        <v>298</v>
      </c>
      <c r="B7" s="199"/>
      <c r="C7" s="199"/>
      <c r="D7" s="199"/>
      <c r="E7" s="199"/>
      <c r="F7" s="199"/>
    </row>
    <row r="8" spans="1:7" ht="17.399999999999999" x14ac:dyDescent="0.3">
      <c r="A8" s="24"/>
      <c r="B8" s="24"/>
      <c r="C8" s="24"/>
      <c r="D8" s="24"/>
      <c r="E8" s="6"/>
      <c r="F8" s="6"/>
    </row>
    <row r="9" spans="1:7" ht="26.4" x14ac:dyDescent="0.3">
      <c r="A9" s="20" t="s">
        <v>299</v>
      </c>
      <c r="B9" s="174" t="s">
        <v>285</v>
      </c>
      <c r="C9" s="20" t="s">
        <v>300</v>
      </c>
      <c r="D9" s="20" t="s">
        <v>286</v>
      </c>
      <c r="E9" s="20" t="s">
        <v>40</v>
      </c>
      <c r="F9" s="20" t="s">
        <v>290</v>
      </c>
      <c r="G9" s="20" t="s">
        <v>40</v>
      </c>
    </row>
    <row r="10" spans="1:7" ht="26.4" x14ac:dyDescent="0.3">
      <c r="A10" s="175" t="s">
        <v>0</v>
      </c>
      <c r="B10" s="176">
        <v>636273</v>
      </c>
      <c r="C10" s="177">
        <v>692487</v>
      </c>
      <c r="D10" s="177">
        <v>963021</v>
      </c>
      <c r="E10" s="177">
        <v>853021</v>
      </c>
      <c r="F10" s="177">
        <v>853021</v>
      </c>
      <c r="G10" s="177">
        <v>853021</v>
      </c>
    </row>
    <row r="11" spans="1:7" ht="26.4" x14ac:dyDescent="0.3">
      <c r="A11" s="178" t="s">
        <v>301</v>
      </c>
      <c r="B11" s="179">
        <v>50861</v>
      </c>
      <c r="C11" s="179">
        <v>19583</v>
      </c>
      <c r="D11" s="179">
        <v>132775</v>
      </c>
      <c r="E11" s="179">
        <v>22775</v>
      </c>
      <c r="F11" s="179">
        <v>22775</v>
      </c>
      <c r="G11" s="179">
        <v>22775</v>
      </c>
    </row>
    <row r="12" spans="1:7" x14ac:dyDescent="0.3">
      <c r="A12" s="180" t="s">
        <v>302</v>
      </c>
      <c r="B12" s="181">
        <v>50861</v>
      </c>
      <c r="C12" s="182">
        <v>19583</v>
      </c>
      <c r="D12" s="182">
        <v>132775</v>
      </c>
      <c r="E12" s="182">
        <v>22775</v>
      </c>
      <c r="F12" s="182">
        <v>22775</v>
      </c>
      <c r="G12" s="182">
        <v>22775</v>
      </c>
    </row>
    <row r="13" spans="1:7" x14ac:dyDescent="0.3">
      <c r="A13" s="183" t="s">
        <v>303</v>
      </c>
      <c r="B13" s="184">
        <v>3650</v>
      </c>
      <c r="C13" s="184">
        <v>7963</v>
      </c>
      <c r="D13" s="184">
        <v>7963</v>
      </c>
      <c r="E13" s="184">
        <v>7963</v>
      </c>
      <c r="F13" s="184">
        <v>7963</v>
      </c>
      <c r="G13" s="184">
        <v>7963</v>
      </c>
    </row>
    <row r="14" spans="1:7" ht="26.4" x14ac:dyDescent="0.3">
      <c r="A14" s="16" t="s">
        <v>304</v>
      </c>
      <c r="B14" s="181">
        <v>3650</v>
      </c>
      <c r="C14" s="182">
        <v>7963</v>
      </c>
      <c r="D14" s="182">
        <v>7963</v>
      </c>
      <c r="E14" s="182">
        <v>7963</v>
      </c>
      <c r="F14" s="182">
        <v>7963</v>
      </c>
      <c r="G14" s="182">
        <v>7963</v>
      </c>
    </row>
    <row r="15" spans="1:7" ht="39.6" x14ac:dyDescent="0.3">
      <c r="A15" s="185" t="s">
        <v>305</v>
      </c>
      <c r="B15" s="176">
        <v>62392</v>
      </c>
      <c r="C15" s="184">
        <v>53102</v>
      </c>
      <c r="D15" s="184">
        <v>48147</v>
      </c>
      <c r="E15" s="184">
        <v>48147</v>
      </c>
      <c r="F15" s="184">
        <v>48147</v>
      </c>
      <c r="G15" s="184">
        <v>48147</v>
      </c>
    </row>
    <row r="16" spans="1:7" ht="39.6" x14ac:dyDescent="0.3">
      <c r="A16" s="186" t="s">
        <v>306</v>
      </c>
      <c r="B16" s="181">
        <v>32862</v>
      </c>
      <c r="C16" s="182">
        <v>29212</v>
      </c>
      <c r="D16" s="182">
        <v>31520</v>
      </c>
      <c r="E16" s="182">
        <v>31520</v>
      </c>
      <c r="F16" s="187">
        <v>31520</v>
      </c>
      <c r="G16" s="182">
        <v>31520</v>
      </c>
    </row>
    <row r="17" spans="1:7" ht="39.6" x14ac:dyDescent="0.3">
      <c r="A17" s="186" t="s">
        <v>307</v>
      </c>
      <c r="B17" s="181">
        <v>29530</v>
      </c>
      <c r="C17" s="182">
        <v>23890</v>
      </c>
      <c r="D17" s="182">
        <v>16627</v>
      </c>
      <c r="E17" s="182">
        <v>16627</v>
      </c>
      <c r="F17" s="187">
        <v>16627</v>
      </c>
      <c r="G17" s="182">
        <v>16627</v>
      </c>
    </row>
    <row r="18" spans="1:7" x14ac:dyDescent="0.3">
      <c r="A18" s="175" t="s">
        <v>308</v>
      </c>
      <c r="B18" s="176">
        <v>515961</v>
      </c>
      <c r="C18" s="184">
        <v>610512</v>
      </c>
      <c r="D18" s="184">
        <v>771809</v>
      </c>
      <c r="E18" s="184">
        <v>771809</v>
      </c>
      <c r="F18" s="188">
        <v>771809</v>
      </c>
      <c r="G18" s="184">
        <v>771809</v>
      </c>
    </row>
    <row r="19" spans="1:7" ht="26.4" x14ac:dyDescent="0.3">
      <c r="A19" s="189" t="s">
        <v>309</v>
      </c>
      <c r="B19" s="181">
        <v>1369</v>
      </c>
      <c r="C19" s="182">
        <v>1242</v>
      </c>
      <c r="D19" s="182">
        <v>1242</v>
      </c>
      <c r="E19" s="182">
        <v>1242</v>
      </c>
      <c r="F19" s="187">
        <v>1242</v>
      </c>
      <c r="G19" s="182">
        <v>1242</v>
      </c>
    </row>
    <row r="20" spans="1:7" x14ac:dyDescent="0.3">
      <c r="A20" s="186" t="s">
        <v>310</v>
      </c>
      <c r="B20" s="181">
        <v>507615</v>
      </c>
      <c r="C20" s="182">
        <v>604492</v>
      </c>
      <c r="D20" s="182">
        <v>765434</v>
      </c>
      <c r="E20" s="182">
        <v>765434</v>
      </c>
      <c r="F20" s="187">
        <v>765434</v>
      </c>
      <c r="G20" s="182">
        <v>765434</v>
      </c>
    </row>
    <row r="21" spans="1:7" x14ac:dyDescent="0.3">
      <c r="A21" s="186" t="s">
        <v>311</v>
      </c>
      <c r="B21" s="181">
        <v>6977</v>
      </c>
      <c r="C21" s="182">
        <v>4778</v>
      </c>
      <c r="D21" s="182">
        <v>5133</v>
      </c>
      <c r="E21" s="182">
        <v>5133</v>
      </c>
      <c r="F21" s="187">
        <v>5133</v>
      </c>
      <c r="G21" s="182">
        <v>5133</v>
      </c>
    </row>
    <row r="22" spans="1:7" x14ac:dyDescent="0.3">
      <c r="A22" s="175" t="s">
        <v>312</v>
      </c>
      <c r="B22" s="176">
        <v>3409</v>
      </c>
      <c r="C22" s="184">
        <v>1327</v>
      </c>
      <c r="D22" s="184">
        <v>2327</v>
      </c>
      <c r="E22" s="184">
        <v>2327</v>
      </c>
      <c r="F22" s="188">
        <v>2327</v>
      </c>
      <c r="G22" s="184">
        <v>2327</v>
      </c>
    </row>
    <row r="23" spans="1:7" x14ac:dyDescent="0.3">
      <c r="A23" s="180" t="s">
        <v>313</v>
      </c>
      <c r="B23" s="181">
        <v>3409</v>
      </c>
      <c r="C23" s="182">
        <v>1327</v>
      </c>
      <c r="D23" s="182">
        <v>2327</v>
      </c>
      <c r="E23" s="182">
        <v>2327</v>
      </c>
      <c r="F23" s="187">
        <v>2327</v>
      </c>
      <c r="G23" s="182">
        <v>2327</v>
      </c>
    </row>
    <row r="26" spans="1:7" ht="15.6" x14ac:dyDescent="0.3">
      <c r="A26" s="199" t="s">
        <v>314</v>
      </c>
      <c r="B26" s="199"/>
      <c r="C26" s="199"/>
      <c r="D26" s="199"/>
      <c r="E26" s="199"/>
      <c r="F26" s="199"/>
    </row>
    <row r="27" spans="1:7" ht="17.399999999999999" x14ac:dyDescent="0.3">
      <c r="A27" s="24"/>
      <c r="B27" s="24"/>
      <c r="C27" s="24"/>
      <c r="D27" s="24"/>
      <c r="E27" s="6"/>
      <c r="F27" s="6"/>
    </row>
    <row r="28" spans="1:7" ht="26.4" x14ac:dyDescent="0.3">
      <c r="A28" s="20" t="s">
        <v>299</v>
      </c>
      <c r="B28" s="174" t="s">
        <v>285</v>
      </c>
      <c r="C28" s="20" t="s">
        <v>300</v>
      </c>
      <c r="D28" s="20" t="s">
        <v>286</v>
      </c>
      <c r="E28" s="20" t="s">
        <v>40</v>
      </c>
      <c r="F28" s="20" t="s">
        <v>290</v>
      </c>
      <c r="G28" s="20" t="s">
        <v>290</v>
      </c>
    </row>
    <row r="29" spans="1:7" ht="26.4" x14ac:dyDescent="0.3">
      <c r="A29" s="175" t="s">
        <v>3</v>
      </c>
      <c r="B29" s="190">
        <v>630876</v>
      </c>
      <c r="C29" s="191">
        <v>692487</v>
      </c>
      <c r="D29" s="191">
        <v>963021</v>
      </c>
      <c r="E29" s="191">
        <v>853021</v>
      </c>
      <c r="F29" s="191">
        <v>853021</v>
      </c>
      <c r="G29" s="191">
        <v>853021</v>
      </c>
    </row>
    <row r="30" spans="1:7" ht="26.4" x14ac:dyDescent="0.3">
      <c r="A30" s="178" t="s">
        <v>301</v>
      </c>
      <c r="B30" s="192">
        <v>50861</v>
      </c>
      <c r="C30" s="193">
        <v>19583</v>
      </c>
      <c r="D30" s="193">
        <v>132775</v>
      </c>
      <c r="E30" s="193">
        <v>22775</v>
      </c>
      <c r="F30" s="193">
        <v>22775</v>
      </c>
      <c r="G30" s="193">
        <v>22775</v>
      </c>
    </row>
    <row r="31" spans="1:7" x14ac:dyDescent="0.3">
      <c r="A31" s="180" t="s">
        <v>315</v>
      </c>
      <c r="B31" s="194">
        <v>50861</v>
      </c>
      <c r="C31" s="195">
        <v>19583</v>
      </c>
      <c r="D31" s="195">
        <v>132775</v>
      </c>
      <c r="E31" s="195">
        <v>22775</v>
      </c>
      <c r="F31" s="195">
        <v>22775</v>
      </c>
      <c r="G31" s="195">
        <v>22775</v>
      </c>
    </row>
    <row r="32" spans="1:7" x14ac:dyDescent="0.3">
      <c r="A32" s="178" t="s">
        <v>303</v>
      </c>
      <c r="B32" s="192">
        <v>3650</v>
      </c>
      <c r="C32" s="193">
        <v>7963</v>
      </c>
      <c r="D32" s="193">
        <v>7963</v>
      </c>
      <c r="E32" s="193">
        <v>7963</v>
      </c>
      <c r="F32" s="193">
        <v>7963</v>
      </c>
      <c r="G32" s="193">
        <v>7963</v>
      </c>
    </row>
    <row r="33" spans="1:7" x14ac:dyDescent="0.3">
      <c r="A33" s="180" t="s">
        <v>304</v>
      </c>
      <c r="B33" s="194">
        <v>3650</v>
      </c>
      <c r="C33" s="195">
        <v>7963</v>
      </c>
      <c r="D33" s="195">
        <v>7963</v>
      </c>
      <c r="E33" s="195">
        <v>7963</v>
      </c>
      <c r="F33" s="195">
        <v>7963</v>
      </c>
      <c r="G33" s="195">
        <v>7963</v>
      </c>
    </row>
    <row r="34" spans="1:7" ht="39.6" x14ac:dyDescent="0.3">
      <c r="A34" s="178" t="s">
        <v>305</v>
      </c>
      <c r="B34" s="192">
        <v>57494</v>
      </c>
      <c r="C34" s="193">
        <v>53102</v>
      </c>
      <c r="D34" s="193">
        <v>48147</v>
      </c>
      <c r="E34" s="193">
        <v>48147</v>
      </c>
      <c r="F34" s="193">
        <v>48147</v>
      </c>
      <c r="G34" s="193">
        <v>48147</v>
      </c>
    </row>
    <row r="35" spans="1:7" ht="39.6" x14ac:dyDescent="0.3">
      <c r="A35" s="15" t="s">
        <v>316</v>
      </c>
      <c r="B35" s="194">
        <v>32862</v>
      </c>
      <c r="C35" s="195">
        <v>29212</v>
      </c>
      <c r="D35" s="195">
        <v>31520</v>
      </c>
      <c r="E35" s="195">
        <v>31520</v>
      </c>
      <c r="F35" s="195">
        <v>31520</v>
      </c>
      <c r="G35" s="195">
        <v>31520</v>
      </c>
    </row>
    <row r="36" spans="1:7" ht="39.6" x14ac:dyDescent="0.3">
      <c r="A36" s="15" t="s">
        <v>307</v>
      </c>
      <c r="B36" s="194">
        <v>24632</v>
      </c>
      <c r="C36" s="195">
        <v>23890</v>
      </c>
      <c r="D36" s="195">
        <v>16627</v>
      </c>
      <c r="E36" s="195">
        <v>16627</v>
      </c>
      <c r="F36" s="195">
        <v>16627</v>
      </c>
      <c r="G36" s="195">
        <v>16627</v>
      </c>
    </row>
    <row r="37" spans="1:7" x14ac:dyDescent="0.3">
      <c r="A37" s="178" t="s">
        <v>308</v>
      </c>
      <c r="B37" s="192">
        <v>515961</v>
      </c>
      <c r="C37" s="193">
        <v>610512</v>
      </c>
      <c r="D37" s="193">
        <v>771809</v>
      </c>
      <c r="E37" s="193">
        <v>771809</v>
      </c>
      <c r="F37" s="193">
        <v>771809</v>
      </c>
      <c r="G37" s="193">
        <v>771809</v>
      </c>
    </row>
    <row r="38" spans="1:7" ht="26.4" x14ac:dyDescent="0.3">
      <c r="A38" s="196" t="s">
        <v>309</v>
      </c>
      <c r="B38" s="194">
        <v>1369</v>
      </c>
      <c r="C38" s="195">
        <v>1242</v>
      </c>
      <c r="D38" s="195">
        <v>1242</v>
      </c>
      <c r="E38" s="195">
        <v>1242</v>
      </c>
      <c r="F38" s="195">
        <v>1242</v>
      </c>
      <c r="G38" s="195">
        <v>1242</v>
      </c>
    </row>
    <row r="39" spans="1:7" x14ac:dyDescent="0.3">
      <c r="A39" s="15" t="s">
        <v>310</v>
      </c>
      <c r="B39" s="194">
        <v>507615</v>
      </c>
      <c r="C39" s="195">
        <v>604492</v>
      </c>
      <c r="D39" s="195">
        <v>765434</v>
      </c>
      <c r="E39" s="195">
        <v>765434</v>
      </c>
      <c r="F39" s="195">
        <v>765434</v>
      </c>
      <c r="G39" s="195">
        <v>765434</v>
      </c>
    </row>
    <row r="40" spans="1:7" x14ac:dyDescent="0.3">
      <c r="A40" s="15" t="s">
        <v>311</v>
      </c>
      <c r="B40" s="194">
        <v>6977</v>
      </c>
      <c r="C40" s="195">
        <v>4778</v>
      </c>
      <c r="D40" s="195">
        <v>5133</v>
      </c>
      <c r="E40" s="195">
        <v>5133</v>
      </c>
      <c r="F40" s="195">
        <v>5133</v>
      </c>
      <c r="G40" s="195">
        <v>5133</v>
      </c>
    </row>
    <row r="41" spans="1:7" x14ac:dyDescent="0.3">
      <c r="A41" s="178" t="s">
        <v>312</v>
      </c>
      <c r="B41" s="192">
        <v>2910</v>
      </c>
      <c r="C41" s="193">
        <v>1327</v>
      </c>
      <c r="D41" s="193">
        <v>2327</v>
      </c>
      <c r="E41" s="193">
        <v>2327</v>
      </c>
      <c r="F41" s="193">
        <v>2327</v>
      </c>
      <c r="G41" s="193">
        <v>2327</v>
      </c>
    </row>
    <row r="42" spans="1:7" ht="26.4" x14ac:dyDescent="0.3">
      <c r="A42" s="15" t="s">
        <v>313</v>
      </c>
      <c r="B42" s="194">
        <v>2910</v>
      </c>
      <c r="C42" s="195">
        <v>1327</v>
      </c>
      <c r="D42" s="195">
        <v>2327</v>
      </c>
      <c r="E42" s="195">
        <v>2327</v>
      </c>
      <c r="F42" s="195">
        <v>2327</v>
      </c>
      <c r="G42" s="195">
        <v>2327</v>
      </c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44"/>
  <sheetViews>
    <sheetView tabSelected="1" workbookViewId="0">
      <selection activeCell="N185" sqref="N185"/>
    </sheetView>
  </sheetViews>
  <sheetFormatPr defaultColWidth="11.44140625" defaultRowHeight="13.2" x14ac:dyDescent="0.25"/>
  <cols>
    <col min="1" max="1" width="8" style="128" customWidth="1"/>
    <col min="2" max="2" width="34.33203125" style="129" customWidth="1"/>
    <col min="3" max="3" width="14.6640625" style="130" customWidth="1"/>
    <col min="4" max="4" width="14.88671875" style="130" hidden="1" customWidth="1"/>
    <col min="5" max="6" width="12.6640625" style="130" customWidth="1"/>
    <col min="7" max="8" width="11.6640625" style="130" customWidth="1"/>
    <col min="9" max="10" width="10.6640625" style="130" customWidth="1"/>
    <col min="11" max="12" width="9.6640625" style="130" customWidth="1"/>
    <col min="13" max="254" width="11.44140625" style="23"/>
    <col min="255" max="255" width="8" style="23" customWidth="1"/>
    <col min="256" max="256" width="34.33203125" style="23" customWidth="1"/>
    <col min="257" max="258" width="14.6640625" style="23" customWidth="1"/>
    <col min="259" max="260" width="14.88671875" style="23" customWidth="1"/>
    <col min="261" max="262" width="12.6640625" style="23" customWidth="1"/>
    <col min="263" max="264" width="11.6640625" style="23" customWidth="1"/>
    <col min="265" max="266" width="10.6640625" style="23" customWidth="1"/>
    <col min="267" max="268" width="9.6640625" style="23" customWidth="1"/>
    <col min="269" max="510" width="11.44140625" style="23"/>
    <col min="511" max="511" width="8" style="23" customWidth="1"/>
    <col min="512" max="512" width="34.33203125" style="23" customWidth="1"/>
    <col min="513" max="514" width="14.6640625" style="23" customWidth="1"/>
    <col min="515" max="516" width="14.88671875" style="23" customWidth="1"/>
    <col min="517" max="518" width="12.6640625" style="23" customWidth="1"/>
    <col min="519" max="520" width="11.6640625" style="23" customWidth="1"/>
    <col min="521" max="522" width="10.6640625" style="23" customWidth="1"/>
    <col min="523" max="524" width="9.6640625" style="23" customWidth="1"/>
    <col min="525" max="766" width="11.44140625" style="23"/>
    <col min="767" max="767" width="8" style="23" customWidth="1"/>
    <col min="768" max="768" width="34.33203125" style="23" customWidth="1"/>
    <col min="769" max="770" width="14.6640625" style="23" customWidth="1"/>
    <col min="771" max="772" width="14.88671875" style="23" customWidth="1"/>
    <col min="773" max="774" width="12.6640625" style="23" customWidth="1"/>
    <col min="775" max="776" width="11.6640625" style="23" customWidth="1"/>
    <col min="777" max="778" width="10.6640625" style="23" customWidth="1"/>
    <col min="779" max="780" width="9.6640625" style="23" customWidth="1"/>
    <col min="781" max="1022" width="11.44140625" style="23"/>
    <col min="1023" max="1023" width="8" style="23" customWidth="1"/>
    <col min="1024" max="1024" width="34.33203125" style="23" customWidth="1"/>
    <col min="1025" max="1026" width="14.6640625" style="23" customWidth="1"/>
    <col min="1027" max="1028" width="14.88671875" style="23" customWidth="1"/>
    <col min="1029" max="1030" width="12.6640625" style="23" customWidth="1"/>
    <col min="1031" max="1032" width="11.6640625" style="23" customWidth="1"/>
    <col min="1033" max="1034" width="10.6640625" style="23" customWidth="1"/>
    <col min="1035" max="1036" width="9.6640625" style="23" customWidth="1"/>
    <col min="1037" max="1278" width="11.44140625" style="23"/>
    <col min="1279" max="1279" width="8" style="23" customWidth="1"/>
    <col min="1280" max="1280" width="34.33203125" style="23" customWidth="1"/>
    <col min="1281" max="1282" width="14.6640625" style="23" customWidth="1"/>
    <col min="1283" max="1284" width="14.88671875" style="23" customWidth="1"/>
    <col min="1285" max="1286" width="12.6640625" style="23" customWidth="1"/>
    <col min="1287" max="1288" width="11.6640625" style="23" customWidth="1"/>
    <col min="1289" max="1290" width="10.6640625" style="23" customWidth="1"/>
    <col min="1291" max="1292" width="9.6640625" style="23" customWidth="1"/>
    <col min="1293" max="1534" width="11.44140625" style="23"/>
    <col min="1535" max="1535" width="8" style="23" customWidth="1"/>
    <col min="1536" max="1536" width="34.33203125" style="23" customWidth="1"/>
    <col min="1537" max="1538" width="14.6640625" style="23" customWidth="1"/>
    <col min="1539" max="1540" width="14.88671875" style="23" customWidth="1"/>
    <col min="1541" max="1542" width="12.6640625" style="23" customWidth="1"/>
    <col min="1543" max="1544" width="11.6640625" style="23" customWidth="1"/>
    <col min="1545" max="1546" width="10.6640625" style="23" customWidth="1"/>
    <col min="1547" max="1548" width="9.6640625" style="23" customWidth="1"/>
    <col min="1549" max="1790" width="11.44140625" style="23"/>
    <col min="1791" max="1791" width="8" style="23" customWidth="1"/>
    <col min="1792" max="1792" width="34.33203125" style="23" customWidth="1"/>
    <col min="1793" max="1794" width="14.6640625" style="23" customWidth="1"/>
    <col min="1795" max="1796" width="14.88671875" style="23" customWidth="1"/>
    <col min="1797" max="1798" width="12.6640625" style="23" customWidth="1"/>
    <col min="1799" max="1800" width="11.6640625" style="23" customWidth="1"/>
    <col min="1801" max="1802" width="10.6640625" style="23" customWidth="1"/>
    <col min="1803" max="1804" width="9.6640625" style="23" customWidth="1"/>
    <col min="1805" max="2046" width="11.44140625" style="23"/>
    <col min="2047" max="2047" width="8" style="23" customWidth="1"/>
    <col min="2048" max="2048" width="34.33203125" style="23" customWidth="1"/>
    <col min="2049" max="2050" width="14.6640625" style="23" customWidth="1"/>
    <col min="2051" max="2052" width="14.88671875" style="23" customWidth="1"/>
    <col min="2053" max="2054" width="12.6640625" style="23" customWidth="1"/>
    <col min="2055" max="2056" width="11.6640625" style="23" customWidth="1"/>
    <col min="2057" max="2058" width="10.6640625" style="23" customWidth="1"/>
    <col min="2059" max="2060" width="9.6640625" style="23" customWidth="1"/>
    <col min="2061" max="2302" width="11.44140625" style="23"/>
    <col min="2303" max="2303" width="8" style="23" customWidth="1"/>
    <col min="2304" max="2304" width="34.33203125" style="23" customWidth="1"/>
    <col min="2305" max="2306" width="14.6640625" style="23" customWidth="1"/>
    <col min="2307" max="2308" width="14.88671875" style="23" customWidth="1"/>
    <col min="2309" max="2310" width="12.6640625" style="23" customWidth="1"/>
    <col min="2311" max="2312" width="11.6640625" style="23" customWidth="1"/>
    <col min="2313" max="2314" width="10.6640625" style="23" customWidth="1"/>
    <col min="2315" max="2316" width="9.6640625" style="23" customWidth="1"/>
    <col min="2317" max="2558" width="11.44140625" style="23"/>
    <col min="2559" max="2559" width="8" style="23" customWidth="1"/>
    <col min="2560" max="2560" width="34.33203125" style="23" customWidth="1"/>
    <col min="2561" max="2562" width="14.6640625" style="23" customWidth="1"/>
    <col min="2563" max="2564" width="14.88671875" style="23" customWidth="1"/>
    <col min="2565" max="2566" width="12.6640625" style="23" customWidth="1"/>
    <col min="2567" max="2568" width="11.6640625" style="23" customWidth="1"/>
    <col min="2569" max="2570" width="10.6640625" style="23" customWidth="1"/>
    <col min="2571" max="2572" width="9.6640625" style="23" customWidth="1"/>
    <col min="2573" max="2814" width="11.44140625" style="23"/>
    <col min="2815" max="2815" width="8" style="23" customWidth="1"/>
    <col min="2816" max="2816" width="34.33203125" style="23" customWidth="1"/>
    <col min="2817" max="2818" width="14.6640625" style="23" customWidth="1"/>
    <col min="2819" max="2820" width="14.88671875" style="23" customWidth="1"/>
    <col min="2821" max="2822" width="12.6640625" style="23" customWidth="1"/>
    <col min="2823" max="2824" width="11.6640625" style="23" customWidth="1"/>
    <col min="2825" max="2826" width="10.6640625" style="23" customWidth="1"/>
    <col min="2827" max="2828" width="9.6640625" style="23" customWidth="1"/>
    <col min="2829" max="3070" width="11.44140625" style="23"/>
    <col min="3071" max="3071" width="8" style="23" customWidth="1"/>
    <col min="3072" max="3072" width="34.33203125" style="23" customWidth="1"/>
    <col min="3073" max="3074" width="14.6640625" style="23" customWidth="1"/>
    <col min="3075" max="3076" width="14.88671875" style="23" customWidth="1"/>
    <col min="3077" max="3078" width="12.6640625" style="23" customWidth="1"/>
    <col min="3079" max="3080" width="11.6640625" style="23" customWidth="1"/>
    <col min="3081" max="3082" width="10.6640625" style="23" customWidth="1"/>
    <col min="3083" max="3084" width="9.6640625" style="23" customWidth="1"/>
    <col min="3085" max="3326" width="11.44140625" style="23"/>
    <col min="3327" max="3327" width="8" style="23" customWidth="1"/>
    <col min="3328" max="3328" width="34.33203125" style="23" customWidth="1"/>
    <col min="3329" max="3330" width="14.6640625" style="23" customWidth="1"/>
    <col min="3331" max="3332" width="14.88671875" style="23" customWidth="1"/>
    <col min="3333" max="3334" width="12.6640625" style="23" customWidth="1"/>
    <col min="3335" max="3336" width="11.6640625" style="23" customWidth="1"/>
    <col min="3337" max="3338" width="10.6640625" style="23" customWidth="1"/>
    <col min="3339" max="3340" width="9.6640625" style="23" customWidth="1"/>
    <col min="3341" max="3582" width="11.44140625" style="23"/>
    <col min="3583" max="3583" width="8" style="23" customWidth="1"/>
    <col min="3584" max="3584" width="34.33203125" style="23" customWidth="1"/>
    <col min="3585" max="3586" width="14.6640625" style="23" customWidth="1"/>
    <col min="3587" max="3588" width="14.88671875" style="23" customWidth="1"/>
    <col min="3589" max="3590" width="12.6640625" style="23" customWidth="1"/>
    <col min="3591" max="3592" width="11.6640625" style="23" customWidth="1"/>
    <col min="3593" max="3594" width="10.6640625" style="23" customWidth="1"/>
    <col min="3595" max="3596" width="9.6640625" style="23" customWidth="1"/>
    <col min="3597" max="3838" width="11.44140625" style="23"/>
    <col min="3839" max="3839" width="8" style="23" customWidth="1"/>
    <col min="3840" max="3840" width="34.33203125" style="23" customWidth="1"/>
    <col min="3841" max="3842" width="14.6640625" style="23" customWidth="1"/>
    <col min="3843" max="3844" width="14.88671875" style="23" customWidth="1"/>
    <col min="3845" max="3846" width="12.6640625" style="23" customWidth="1"/>
    <col min="3847" max="3848" width="11.6640625" style="23" customWidth="1"/>
    <col min="3849" max="3850" width="10.6640625" style="23" customWidth="1"/>
    <col min="3851" max="3852" width="9.6640625" style="23" customWidth="1"/>
    <col min="3853" max="4094" width="11.44140625" style="23"/>
    <col min="4095" max="4095" width="8" style="23" customWidth="1"/>
    <col min="4096" max="4096" width="34.33203125" style="23" customWidth="1"/>
    <col min="4097" max="4098" width="14.6640625" style="23" customWidth="1"/>
    <col min="4099" max="4100" width="14.88671875" style="23" customWidth="1"/>
    <col min="4101" max="4102" width="12.6640625" style="23" customWidth="1"/>
    <col min="4103" max="4104" width="11.6640625" style="23" customWidth="1"/>
    <col min="4105" max="4106" width="10.6640625" style="23" customWidth="1"/>
    <col min="4107" max="4108" width="9.6640625" style="23" customWidth="1"/>
    <col min="4109" max="4350" width="11.44140625" style="23"/>
    <col min="4351" max="4351" width="8" style="23" customWidth="1"/>
    <col min="4352" max="4352" width="34.33203125" style="23" customWidth="1"/>
    <col min="4353" max="4354" width="14.6640625" style="23" customWidth="1"/>
    <col min="4355" max="4356" width="14.88671875" style="23" customWidth="1"/>
    <col min="4357" max="4358" width="12.6640625" style="23" customWidth="1"/>
    <col min="4359" max="4360" width="11.6640625" style="23" customWidth="1"/>
    <col min="4361" max="4362" width="10.6640625" style="23" customWidth="1"/>
    <col min="4363" max="4364" width="9.6640625" style="23" customWidth="1"/>
    <col min="4365" max="4606" width="11.44140625" style="23"/>
    <col min="4607" max="4607" width="8" style="23" customWidth="1"/>
    <col min="4608" max="4608" width="34.33203125" style="23" customWidth="1"/>
    <col min="4609" max="4610" width="14.6640625" style="23" customWidth="1"/>
    <col min="4611" max="4612" width="14.88671875" style="23" customWidth="1"/>
    <col min="4613" max="4614" width="12.6640625" style="23" customWidth="1"/>
    <col min="4615" max="4616" width="11.6640625" style="23" customWidth="1"/>
    <col min="4617" max="4618" width="10.6640625" style="23" customWidth="1"/>
    <col min="4619" max="4620" width="9.6640625" style="23" customWidth="1"/>
    <col min="4621" max="4862" width="11.44140625" style="23"/>
    <col min="4863" max="4863" width="8" style="23" customWidth="1"/>
    <col min="4864" max="4864" width="34.33203125" style="23" customWidth="1"/>
    <col min="4865" max="4866" width="14.6640625" style="23" customWidth="1"/>
    <col min="4867" max="4868" width="14.88671875" style="23" customWidth="1"/>
    <col min="4869" max="4870" width="12.6640625" style="23" customWidth="1"/>
    <col min="4871" max="4872" width="11.6640625" style="23" customWidth="1"/>
    <col min="4873" max="4874" width="10.6640625" style="23" customWidth="1"/>
    <col min="4875" max="4876" width="9.6640625" style="23" customWidth="1"/>
    <col min="4877" max="5118" width="11.44140625" style="23"/>
    <col min="5119" max="5119" width="8" style="23" customWidth="1"/>
    <col min="5120" max="5120" width="34.33203125" style="23" customWidth="1"/>
    <col min="5121" max="5122" width="14.6640625" style="23" customWidth="1"/>
    <col min="5123" max="5124" width="14.88671875" style="23" customWidth="1"/>
    <col min="5125" max="5126" width="12.6640625" style="23" customWidth="1"/>
    <col min="5127" max="5128" width="11.6640625" style="23" customWidth="1"/>
    <col min="5129" max="5130" width="10.6640625" style="23" customWidth="1"/>
    <col min="5131" max="5132" width="9.6640625" style="23" customWidth="1"/>
    <col min="5133" max="5374" width="11.44140625" style="23"/>
    <col min="5375" max="5375" width="8" style="23" customWidth="1"/>
    <col min="5376" max="5376" width="34.33203125" style="23" customWidth="1"/>
    <col min="5377" max="5378" width="14.6640625" style="23" customWidth="1"/>
    <col min="5379" max="5380" width="14.88671875" style="23" customWidth="1"/>
    <col min="5381" max="5382" width="12.6640625" style="23" customWidth="1"/>
    <col min="5383" max="5384" width="11.6640625" style="23" customWidth="1"/>
    <col min="5385" max="5386" width="10.6640625" style="23" customWidth="1"/>
    <col min="5387" max="5388" width="9.6640625" style="23" customWidth="1"/>
    <col min="5389" max="5630" width="11.44140625" style="23"/>
    <col min="5631" max="5631" width="8" style="23" customWidth="1"/>
    <col min="5632" max="5632" width="34.33203125" style="23" customWidth="1"/>
    <col min="5633" max="5634" width="14.6640625" style="23" customWidth="1"/>
    <col min="5635" max="5636" width="14.88671875" style="23" customWidth="1"/>
    <col min="5637" max="5638" width="12.6640625" style="23" customWidth="1"/>
    <col min="5639" max="5640" width="11.6640625" style="23" customWidth="1"/>
    <col min="5641" max="5642" width="10.6640625" style="23" customWidth="1"/>
    <col min="5643" max="5644" width="9.6640625" style="23" customWidth="1"/>
    <col min="5645" max="5886" width="11.44140625" style="23"/>
    <col min="5887" max="5887" width="8" style="23" customWidth="1"/>
    <col min="5888" max="5888" width="34.33203125" style="23" customWidth="1"/>
    <col min="5889" max="5890" width="14.6640625" style="23" customWidth="1"/>
    <col min="5891" max="5892" width="14.88671875" style="23" customWidth="1"/>
    <col min="5893" max="5894" width="12.6640625" style="23" customWidth="1"/>
    <col min="5895" max="5896" width="11.6640625" style="23" customWidth="1"/>
    <col min="5897" max="5898" width="10.6640625" style="23" customWidth="1"/>
    <col min="5899" max="5900" width="9.6640625" style="23" customWidth="1"/>
    <col min="5901" max="6142" width="11.44140625" style="23"/>
    <col min="6143" max="6143" width="8" style="23" customWidth="1"/>
    <col min="6144" max="6144" width="34.33203125" style="23" customWidth="1"/>
    <col min="6145" max="6146" width="14.6640625" style="23" customWidth="1"/>
    <col min="6147" max="6148" width="14.88671875" style="23" customWidth="1"/>
    <col min="6149" max="6150" width="12.6640625" style="23" customWidth="1"/>
    <col min="6151" max="6152" width="11.6640625" style="23" customWidth="1"/>
    <col min="6153" max="6154" width="10.6640625" style="23" customWidth="1"/>
    <col min="6155" max="6156" width="9.6640625" style="23" customWidth="1"/>
    <col min="6157" max="6398" width="11.44140625" style="23"/>
    <col min="6399" max="6399" width="8" style="23" customWidth="1"/>
    <col min="6400" max="6400" width="34.33203125" style="23" customWidth="1"/>
    <col min="6401" max="6402" width="14.6640625" style="23" customWidth="1"/>
    <col min="6403" max="6404" width="14.88671875" style="23" customWidth="1"/>
    <col min="6405" max="6406" width="12.6640625" style="23" customWidth="1"/>
    <col min="6407" max="6408" width="11.6640625" style="23" customWidth="1"/>
    <col min="6409" max="6410" width="10.6640625" style="23" customWidth="1"/>
    <col min="6411" max="6412" width="9.6640625" style="23" customWidth="1"/>
    <col min="6413" max="6654" width="11.44140625" style="23"/>
    <col min="6655" max="6655" width="8" style="23" customWidth="1"/>
    <col min="6656" max="6656" width="34.33203125" style="23" customWidth="1"/>
    <col min="6657" max="6658" width="14.6640625" style="23" customWidth="1"/>
    <col min="6659" max="6660" width="14.88671875" style="23" customWidth="1"/>
    <col min="6661" max="6662" width="12.6640625" style="23" customWidth="1"/>
    <col min="6663" max="6664" width="11.6640625" style="23" customWidth="1"/>
    <col min="6665" max="6666" width="10.6640625" style="23" customWidth="1"/>
    <col min="6667" max="6668" width="9.6640625" style="23" customWidth="1"/>
    <col min="6669" max="6910" width="11.44140625" style="23"/>
    <col min="6911" max="6911" width="8" style="23" customWidth="1"/>
    <col min="6912" max="6912" width="34.33203125" style="23" customWidth="1"/>
    <col min="6913" max="6914" width="14.6640625" style="23" customWidth="1"/>
    <col min="6915" max="6916" width="14.88671875" style="23" customWidth="1"/>
    <col min="6917" max="6918" width="12.6640625" style="23" customWidth="1"/>
    <col min="6919" max="6920" width="11.6640625" style="23" customWidth="1"/>
    <col min="6921" max="6922" width="10.6640625" style="23" customWidth="1"/>
    <col min="6923" max="6924" width="9.6640625" style="23" customWidth="1"/>
    <col min="6925" max="7166" width="11.44140625" style="23"/>
    <col min="7167" max="7167" width="8" style="23" customWidth="1"/>
    <col min="7168" max="7168" width="34.33203125" style="23" customWidth="1"/>
    <col min="7169" max="7170" width="14.6640625" style="23" customWidth="1"/>
    <col min="7171" max="7172" width="14.88671875" style="23" customWidth="1"/>
    <col min="7173" max="7174" width="12.6640625" style="23" customWidth="1"/>
    <col min="7175" max="7176" width="11.6640625" style="23" customWidth="1"/>
    <col min="7177" max="7178" width="10.6640625" style="23" customWidth="1"/>
    <col min="7179" max="7180" width="9.6640625" style="23" customWidth="1"/>
    <col min="7181" max="7422" width="11.44140625" style="23"/>
    <col min="7423" max="7423" width="8" style="23" customWidth="1"/>
    <col min="7424" max="7424" width="34.33203125" style="23" customWidth="1"/>
    <col min="7425" max="7426" width="14.6640625" style="23" customWidth="1"/>
    <col min="7427" max="7428" width="14.88671875" style="23" customWidth="1"/>
    <col min="7429" max="7430" width="12.6640625" style="23" customWidth="1"/>
    <col min="7431" max="7432" width="11.6640625" style="23" customWidth="1"/>
    <col min="7433" max="7434" width="10.6640625" style="23" customWidth="1"/>
    <col min="7435" max="7436" width="9.6640625" style="23" customWidth="1"/>
    <col min="7437" max="7678" width="11.44140625" style="23"/>
    <col min="7679" max="7679" width="8" style="23" customWidth="1"/>
    <col min="7680" max="7680" width="34.33203125" style="23" customWidth="1"/>
    <col min="7681" max="7682" width="14.6640625" style="23" customWidth="1"/>
    <col min="7683" max="7684" width="14.88671875" style="23" customWidth="1"/>
    <col min="7685" max="7686" width="12.6640625" style="23" customWidth="1"/>
    <col min="7687" max="7688" width="11.6640625" style="23" customWidth="1"/>
    <col min="7689" max="7690" width="10.6640625" style="23" customWidth="1"/>
    <col min="7691" max="7692" width="9.6640625" style="23" customWidth="1"/>
    <col min="7693" max="7934" width="11.44140625" style="23"/>
    <col min="7935" max="7935" width="8" style="23" customWidth="1"/>
    <col min="7936" max="7936" width="34.33203125" style="23" customWidth="1"/>
    <col min="7937" max="7938" width="14.6640625" style="23" customWidth="1"/>
    <col min="7939" max="7940" width="14.88671875" style="23" customWidth="1"/>
    <col min="7941" max="7942" width="12.6640625" style="23" customWidth="1"/>
    <col min="7943" max="7944" width="11.6640625" style="23" customWidth="1"/>
    <col min="7945" max="7946" width="10.6640625" style="23" customWidth="1"/>
    <col min="7947" max="7948" width="9.6640625" style="23" customWidth="1"/>
    <col min="7949" max="8190" width="11.44140625" style="23"/>
    <col min="8191" max="8191" width="8" style="23" customWidth="1"/>
    <col min="8192" max="8192" width="34.33203125" style="23" customWidth="1"/>
    <col min="8193" max="8194" width="14.6640625" style="23" customWidth="1"/>
    <col min="8195" max="8196" width="14.88671875" style="23" customWidth="1"/>
    <col min="8197" max="8198" width="12.6640625" style="23" customWidth="1"/>
    <col min="8199" max="8200" width="11.6640625" style="23" customWidth="1"/>
    <col min="8201" max="8202" width="10.6640625" style="23" customWidth="1"/>
    <col min="8203" max="8204" width="9.6640625" style="23" customWidth="1"/>
    <col min="8205" max="8446" width="11.44140625" style="23"/>
    <col min="8447" max="8447" width="8" style="23" customWidth="1"/>
    <col min="8448" max="8448" width="34.33203125" style="23" customWidth="1"/>
    <col min="8449" max="8450" width="14.6640625" style="23" customWidth="1"/>
    <col min="8451" max="8452" width="14.88671875" style="23" customWidth="1"/>
    <col min="8453" max="8454" width="12.6640625" style="23" customWidth="1"/>
    <col min="8455" max="8456" width="11.6640625" style="23" customWidth="1"/>
    <col min="8457" max="8458" width="10.6640625" style="23" customWidth="1"/>
    <col min="8459" max="8460" width="9.6640625" style="23" customWidth="1"/>
    <col min="8461" max="8702" width="11.44140625" style="23"/>
    <col min="8703" max="8703" width="8" style="23" customWidth="1"/>
    <col min="8704" max="8704" width="34.33203125" style="23" customWidth="1"/>
    <col min="8705" max="8706" width="14.6640625" style="23" customWidth="1"/>
    <col min="8707" max="8708" width="14.88671875" style="23" customWidth="1"/>
    <col min="8709" max="8710" width="12.6640625" style="23" customWidth="1"/>
    <col min="8711" max="8712" width="11.6640625" style="23" customWidth="1"/>
    <col min="8713" max="8714" width="10.6640625" style="23" customWidth="1"/>
    <col min="8715" max="8716" width="9.6640625" style="23" customWidth="1"/>
    <col min="8717" max="8958" width="11.44140625" style="23"/>
    <col min="8959" max="8959" width="8" style="23" customWidth="1"/>
    <col min="8960" max="8960" width="34.33203125" style="23" customWidth="1"/>
    <col min="8961" max="8962" width="14.6640625" style="23" customWidth="1"/>
    <col min="8963" max="8964" width="14.88671875" style="23" customWidth="1"/>
    <col min="8965" max="8966" width="12.6640625" style="23" customWidth="1"/>
    <col min="8967" max="8968" width="11.6640625" style="23" customWidth="1"/>
    <col min="8969" max="8970" width="10.6640625" style="23" customWidth="1"/>
    <col min="8971" max="8972" width="9.6640625" style="23" customWidth="1"/>
    <col min="8973" max="9214" width="11.44140625" style="23"/>
    <col min="9215" max="9215" width="8" style="23" customWidth="1"/>
    <col min="9216" max="9216" width="34.33203125" style="23" customWidth="1"/>
    <col min="9217" max="9218" width="14.6640625" style="23" customWidth="1"/>
    <col min="9219" max="9220" width="14.88671875" style="23" customWidth="1"/>
    <col min="9221" max="9222" width="12.6640625" style="23" customWidth="1"/>
    <col min="9223" max="9224" width="11.6640625" style="23" customWidth="1"/>
    <col min="9225" max="9226" width="10.6640625" style="23" customWidth="1"/>
    <col min="9227" max="9228" width="9.6640625" style="23" customWidth="1"/>
    <col min="9229" max="9470" width="11.44140625" style="23"/>
    <col min="9471" max="9471" width="8" style="23" customWidth="1"/>
    <col min="9472" max="9472" width="34.33203125" style="23" customWidth="1"/>
    <col min="9473" max="9474" width="14.6640625" style="23" customWidth="1"/>
    <col min="9475" max="9476" width="14.88671875" style="23" customWidth="1"/>
    <col min="9477" max="9478" width="12.6640625" style="23" customWidth="1"/>
    <col min="9479" max="9480" width="11.6640625" style="23" customWidth="1"/>
    <col min="9481" max="9482" width="10.6640625" style="23" customWidth="1"/>
    <col min="9483" max="9484" width="9.6640625" style="23" customWidth="1"/>
    <col min="9485" max="9726" width="11.44140625" style="23"/>
    <col min="9727" max="9727" width="8" style="23" customWidth="1"/>
    <col min="9728" max="9728" width="34.33203125" style="23" customWidth="1"/>
    <col min="9729" max="9730" width="14.6640625" style="23" customWidth="1"/>
    <col min="9731" max="9732" width="14.88671875" style="23" customWidth="1"/>
    <col min="9733" max="9734" width="12.6640625" style="23" customWidth="1"/>
    <col min="9735" max="9736" width="11.6640625" style="23" customWidth="1"/>
    <col min="9737" max="9738" width="10.6640625" style="23" customWidth="1"/>
    <col min="9739" max="9740" width="9.6640625" style="23" customWidth="1"/>
    <col min="9741" max="9982" width="11.44140625" style="23"/>
    <col min="9983" max="9983" width="8" style="23" customWidth="1"/>
    <col min="9984" max="9984" width="34.33203125" style="23" customWidth="1"/>
    <col min="9985" max="9986" width="14.6640625" style="23" customWidth="1"/>
    <col min="9987" max="9988" width="14.88671875" style="23" customWidth="1"/>
    <col min="9989" max="9990" width="12.6640625" style="23" customWidth="1"/>
    <col min="9991" max="9992" width="11.6640625" style="23" customWidth="1"/>
    <col min="9993" max="9994" width="10.6640625" style="23" customWidth="1"/>
    <col min="9995" max="9996" width="9.6640625" style="23" customWidth="1"/>
    <col min="9997" max="10238" width="11.44140625" style="23"/>
    <col min="10239" max="10239" width="8" style="23" customWidth="1"/>
    <col min="10240" max="10240" width="34.33203125" style="23" customWidth="1"/>
    <col min="10241" max="10242" width="14.6640625" style="23" customWidth="1"/>
    <col min="10243" max="10244" width="14.88671875" style="23" customWidth="1"/>
    <col min="10245" max="10246" width="12.6640625" style="23" customWidth="1"/>
    <col min="10247" max="10248" width="11.6640625" style="23" customWidth="1"/>
    <col min="10249" max="10250" width="10.6640625" style="23" customWidth="1"/>
    <col min="10251" max="10252" width="9.6640625" style="23" customWidth="1"/>
    <col min="10253" max="10494" width="11.44140625" style="23"/>
    <col min="10495" max="10495" width="8" style="23" customWidth="1"/>
    <col min="10496" max="10496" width="34.33203125" style="23" customWidth="1"/>
    <col min="10497" max="10498" width="14.6640625" style="23" customWidth="1"/>
    <col min="10499" max="10500" width="14.88671875" style="23" customWidth="1"/>
    <col min="10501" max="10502" width="12.6640625" style="23" customWidth="1"/>
    <col min="10503" max="10504" width="11.6640625" style="23" customWidth="1"/>
    <col min="10505" max="10506" width="10.6640625" style="23" customWidth="1"/>
    <col min="10507" max="10508" width="9.6640625" style="23" customWidth="1"/>
    <col min="10509" max="10750" width="11.44140625" style="23"/>
    <col min="10751" max="10751" width="8" style="23" customWidth="1"/>
    <col min="10752" max="10752" width="34.33203125" style="23" customWidth="1"/>
    <col min="10753" max="10754" width="14.6640625" style="23" customWidth="1"/>
    <col min="10755" max="10756" width="14.88671875" style="23" customWidth="1"/>
    <col min="10757" max="10758" width="12.6640625" style="23" customWidth="1"/>
    <col min="10759" max="10760" width="11.6640625" style="23" customWidth="1"/>
    <col min="10761" max="10762" width="10.6640625" style="23" customWidth="1"/>
    <col min="10763" max="10764" width="9.6640625" style="23" customWidth="1"/>
    <col min="10765" max="11006" width="11.44140625" style="23"/>
    <col min="11007" max="11007" width="8" style="23" customWidth="1"/>
    <col min="11008" max="11008" width="34.33203125" style="23" customWidth="1"/>
    <col min="11009" max="11010" width="14.6640625" style="23" customWidth="1"/>
    <col min="11011" max="11012" width="14.88671875" style="23" customWidth="1"/>
    <col min="11013" max="11014" width="12.6640625" style="23" customWidth="1"/>
    <col min="11015" max="11016" width="11.6640625" style="23" customWidth="1"/>
    <col min="11017" max="11018" width="10.6640625" style="23" customWidth="1"/>
    <col min="11019" max="11020" width="9.6640625" style="23" customWidth="1"/>
    <col min="11021" max="11262" width="11.44140625" style="23"/>
    <col min="11263" max="11263" width="8" style="23" customWidth="1"/>
    <col min="11264" max="11264" width="34.33203125" style="23" customWidth="1"/>
    <col min="11265" max="11266" width="14.6640625" style="23" customWidth="1"/>
    <col min="11267" max="11268" width="14.88671875" style="23" customWidth="1"/>
    <col min="11269" max="11270" width="12.6640625" style="23" customWidth="1"/>
    <col min="11271" max="11272" width="11.6640625" style="23" customWidth="1"/>
    <col min="11273" max="11274" width="10.6640625" style="23" customWidth="1"/>
    <col min="11275" max="11276" width="9.6640625" style="23" customWidth="1"/>
    <col min="11277" max="11518" width="11.44140625" style="23"/>
    <col min="11519" max="11519" width="8" style="23" customWidth="1"/>
    <col min="11520" max="11520" width="34.33203125" style="23" customWidth="1"/>
    <col min="11521" max="11522" width="14.6640625" style="23" customWidth="1"/>
    <col min="11523" max="11524" width="14.88671875" style="23" customWidth="1"/>
    <col min="11525" max="11526" width="12.6640625" style="23" customWidth="1"/>
    <col min="11527" max="11528" width="11.6640625" style="23" customWidth="1"/>
    <col min="11529" max="11530" width="10.6640625" style="23" customWidth="1"/>
    <col min="11531" max="11532" width="9.6640625" style="23" customWidth="1"/>
    <col min="11533" max="11774" width="11.44140625" style="23"/>
    <col min="11775" max="11775" width="8" style="23" customWidth="1"/>
    <col min="11776" max="11776" width="34.33203125" style="23" customWidth="1"/>
    <col min="11777" max="11778" width="14.6640625" style="23" customWidth="1"/>
    <col min="11779" max="11780" width="14.88671875" style="23" customWidth="1"/>
    <col min="11781" max="11782" width="12.6640625" style="23" customWidth="1"/>
    <col min="11783" max="11784" width="11.6640625" style="23" customWidth="1"/>
    <col min="11785" max="11786" width="10.6640625" style="23" customWidth="1"/>
    <col min="11787" max="11788" width="9.6640625" style="23" customWidth="1"/>
    <col min="11789" max="12030" width="11.44140625" style="23"/>
    <col min="12031" max="12031" width="8" style="23" customWidth="1"/>
    <col min="12032" max="12032" width="34.33203125" style="23" customWidth="1"/>
    <col min="12033" max="12034" width="14.6640625" style="23" customWidth="1"/>
    <col min="12035" max="12036" width="14.88671875" style="23" customWidth="1"/>
    <col min="12037" max="12038" width="12.6640625" style="23" customWidth="1"/>
    <col min="12039" max="12040" width="11.6640625" style="23" customWidth="1"/>
    <col min="12041" max="12042" width="10.6640625" style="23" customWidth="1"/>
    <col min="12043" max="12044" width="9.6640625" style="23" customWidth="1"/>
    <col min="12045" max="12286" width="11.44140625" style="23"/>
    <col min="12287" max="12287" width="8" style="23" customWidth="1"/>
    <col min="12288" max="12288" width="34.33203125" style="23" customWidth="1"/>
    <col min="12289" max="12290" width="14.6640625" style="23" customWidth="1"/>
    <col min="12291" max="12292" width="14.88671875" style="23" customWidth="1"/>
    <col min="12293" max="12294" width="12.6640625" style="23" customWidth="1"/>
    <col min="12295" max="12296" width="11.6640625" style="23" customWidth="1"/>
    <col min="12297" max="12298" width="10.6640625" style="23" customWidth="1"/>
    <col min="12299" max="12300" width="9.6640625" style="23" customWidth="1"/>
    <col min="12301" max="12542" width="11.44140625" style="23"/>
    <col min="12543" max="12543" width="8" style="23" customWidth="1"/>
    <col min="12544" max="12544" width="34.33203125" style="23" customWidth="1"/>
    <col min="12545" max="12546" width="14.6640625" style="23" customWidth="1"/>
    <col min="12547" max="12548" width="14.88671875" style="23" customWidth="1"/>
    <col min="12549" max="12550" width="12.6640625" style="23" customWidth="1"/>
    <col min="12551" max="12552" width="11.6640625" style="23" customWidth="1"/>
    <col min="12553" max="12554" width="10.6640625" style="23" customWidth="1"/>
    <col min="12555" max="12556" width="9.6640625" style="23" customWidth="1"/>
    <col min="12557" max="12798" width="11.44140625" style="23"/>
    <col min="12799" max="12799" width="8" style="23" customWidth="1"/>
    <col min="12800" max="12800" width="34.33203125" style="23" customWidth="1"/>
    <col min="12801" max="12802" width="14.6640625" style="23" customWidth="1"/>
    <col min="12803" max="12804" width="14.88671875" style="23" customWidth="1"/>
    <col min="12805" max="12806" width="12.6640625" style="23" customWidth="1"/>
    <col min="12807" max="12808" width="11.6640625" style="23" customWidth="1"/>
    <col min="12809" max="12810" width="10.6640625" style="23" customWidth="1"/>
    <col min="12811" max="12812" width="9.6640625" style="23" customWidth="1"/>
    <col min="12813" max="13054" width="11.44140625" style="23"/>
    <col min="13055" max="13055" width="8" style="23" customWidth="1"/>
    <col min="13056" max="13056" width="34.33203125" style="23" customWidth="1"/>
    <col min="13057" max="13058" width="14.6640625" style="23" customWidth="1"/>
    <col min="13059" max="13060" width="14.88671875" style="23" customWidth="1"/>
    <col min="13061" max="13062" width="12.6640625" style="23" customWidth="1"/>
    <col min="13063" max="13064" width="11.6640625" style="23" customWidth="1"/>
    <col min="13065" max="13066" width="10.6640625" style="23" customWidth="1"/>
    <col min="13067" max="13068" width="9.6640625" style="23" customWidth="1"/>
    <col min="13069" max="13310" width="11.44140625" style="23"/>
    <col min="13311" max="13311" width="8" style="23" customWidth="1"/>
    <col min="13312" max="13312" width="34.33203125" style="23" customWidth="1"/>
    <col min="13313" max="13314" width="14.6640625" style="23" customWidth="1"/>
    <col min="13315" max="13316" width="14.88671875" style="23" customWidth="1"/>
    <col min="13317" max="13318" width="12.6640625" style="23" customWidth="1"/>
    <col min="13319" max="13320" width="11.6640625" style="23" customWidth="1"/>
    <col min="13321" max="13322" width="10.6640625" style="23" customWidth="1"/>
    <col min="13323" max="13324" width="9.6640625" style="23" customWidth="1"/>
    <col min="13325" max="13566" width="11.44140625" style="23"/>
    <col min="13567" max="13567" width="8" style="23" customWidth="1"/>
    <col min="13568" max="13568" width="34.33203125" style="23" customWidth="1"/>
    <col min="13569" max="13570" width="14.6640625" style="23" customWidth="1"/>
    <col min="13571" max="13572" width="14.88671875" style="23" customWidth="1"/>
    <col min="13573" max="13574" width="12.6640625" style="23" customWidth="1"/>
    <col min="13575" max="13576" width="11.6640625" style="23" customWidth="1"/>
    <col min="13577" max="13578" width="10.6640625" style="23" customWidth="1"/>
    <col min="13579" max="13580" width="9.6640625" style="23" customWidth="1"/>
    <col min="13581" max="13822" width="11.44140625" style="23"/>
    <col min="13823" max="13823" width="8" style="23" customWidth="1"/>
    <col min="13824" max="13824" width="34.33203125" style="23" customWidth="1"/>
    <col min="13825" max="13826" width="14.6640625" style="23" customWidth="1"/>
    <col min="13827" max="13828" width="14.88671875" style="23" customWidth="1"/>
    <col min="13829" max="13830" width="12.6640625" style="23" customWidth="1"/>
    <col min="13831" max="13832" width="11.6640625" style="23" customWidth="1"/>
    <col min="13833" max="13834" width="10.6640625" style="23" customWidth="1"/>
    <col min="13835" max="13836" width="9.6640625" style="23" customWidth="1"/>
    <col min="13837" max="14078" width="11.44140625" style="23"/>
    <col min="14079" max="14079" width="8" style="23" customWidth="1"/>
    <col min="14080" max="14080" width="34.33203125" style="23" customWidth="1"/>
    <col min="14081" max="14082" width="14.6640625" style="23" customWidth="1"/>
    <col min="14083" max="14084" width="14.88671875" style="23" customWidth="1"/>
    <col min="14085" max="14086" width="12.6640625" style="23" customWidth="1"/>
    <col min="14087" max="14088" width="11.6640625" style="23" customWidth="1"/>
    <col min="14089" max="14090" width="10.6640625" style="23" customWidth="1"/>
    <col min="14091" max="14092" width="9.6640625" style="23" customWidth="1"/>
    <col min="14093" max="14334" width="11.44140625" style="23"/>
    <col min="14335" max="14335" width="8" style="23" customWidth="1"/>
    <col min="14336" max="14336" width="34.33203125" style="23" customWidth="1"/>
    <col min="14337" max="14338" width="14.6640625" style="23" customWidth="1"/>
    <col min="14339" max="14340" width="14.88671875" style="23" customWidth="1"/>
    <col min="14341" max="14342" width="12.6640625" style="23" customWidth="1"/>
    <col min="14343" max="14344" width="11.6640625" style="23" customWidth="1"/>
    <col min="14345" max="14346" width="10.6640625" style="23" customWidth="1"/>
    <col min="14347" max="14348" width="9.6640625" style="23" customWidth="1"/>
    <col min="14349" max="14590" width="11.44140625" style="23"/>
    <col min="14591" max="14591" width="8" style="23" customWidth="1"/>
    <col min="14592" max="14592" width="34.33203125" style="23" customWidth="1"/>
    <col min="14593" max="14594" width="14.6640625" style="23" customWidth="1"/>
    <col min="14595" max="14596" width="14.88671875" style="23" customWidth="1"/>
    <col min="14597" max="14598" width="12.6640625" style="23" customWidth="1"/>
    <col min="14599" max="14600" width="11.6640625" style="23" customWidth="1"/>
    <col min="14601" max="14602" width="10.6640625" style="23" customWidth="1"/>
    <col min="14603" max="14604" width="9.6640625" style="23" customWidth="1"/>
    <col min="14605" max="14846" width="11.44140625" style="23"/>
    <col min="14847" max="14847" width="8" style="23" customWidth="1"/>
    <col min="14848" max="14848" width="34.33203125" style="23" customWidth="1"/>
    <col min="14849" max="14850" width="14.6640625" style="23" customWidth="1"/>
    <col min="14851" max="14852" width="14.88671875" style="23" customWidth="1"/>
    <col min="14853" max="14854" width="12.6640625" style="23" customWidth="1"/>
    <col min="14855" max="14856" width="11.6640625" style="23" customWidth="1"/>
    <col min="14857" max="14858" width="10.6640625" style="23" customWidth="1"/>
    <col min="14859" max="14860" width="9.6640625" style="23" customWidth="1"/>
    <col min="14861" max="15102" width="11.44140625" style="23"/>
    <col min="15103" max="15103" width="8" style="23" customWidth="1"/>
    <col min="15104" max="15104" width="34.33203125" style="23" customWidth="1"/>
    <col min="15105" max="15106" width="14.6640625" style="23" customWidth="1"/>
    <col min="15107" max="15108" width="14.88671875" style="23" customWidth="1"/>
    <col min="15109" max="15110" width="12.6640625" style="23" customWidth="1"/>
    <col min="15111" max="15112" width="11.6640625" style="23" customWidth="1"/>
    <col min="15113" max="15114" width="10.6640625" style="23" customWidth="1"/>
    <col min="15115" max="15116" width="9.6640625" style="23" customWidth="1"/>
    <col min="15117" max="15358" width="11.44140625" style="23"/>
    <col min="15359" max="15359" width="8" style="23" customWidth="1"/>
    <col min="15360" max="15360" width="34.33203125" style="23" customWidth="1"/>
    <col min="15361" max="15362" width="14.6640625" style="23" customWidth="1"/>
    <col min="15363" max="15364" width="14.88671875" style="23" customWidth="1"/>
    <col min="15365" max="15366" width="12.6640625" style="23" customWidth="1"/>
    <col min="15367" max="15368" width="11.6640625" style="23" customWidth="1"/>
    <col min="15369" max="15370" width="10.6640625" style="23" customWidth="1"/>
    <col min="15371" max="15372" width="9.6640625" style="23" customWidth="1"/>
    <col min="15373" max="15614" width="11.44140625" style="23"/>
    <col min="15615" max="15615" width="8" style="23" customWidth="1"/>
    <col min="15616" max="15616" width="34.33203125" style="23" customWidth="1"/>
    <col min="15617" max="15618" width="14.6640625" style="23" customWidth="1"/>
    <col min="15619" max="15620" width="14.88671875" style="23" customWidth="1"/>
    <col min="15621" max="15622" width="12.6640625" style="23" customWidth="1"/>
    <col min="15623" max="15624" width="11.6640625" style="23" customWidth="1"/>
    <col min="15625" max="15626" width="10.6640625" style="23" customWidth="1"/>
    <col min="15627" max="15628" width="9.6640625" style="23" customWidth="1"/>
    <col min="15629" max="15870" width="11.44140625" style="23"/>
    <col min="15871" max="15871" width="8" style="23" customWidth="1"/>
    <col min="15872" max="15872" width="34.33203125" style="23" customWidth="1"/>
    <col min="15873" max="15874" width="14.6640625" style="23" customWidth="1"/>
    <col min="15875" max="15876" width="14.88671875" style="23" customWidth="1"/>
    <col min="15877" max="15878" width="12.6640625" style="23" customWidth="1"/>
    <col min="15879" max="15880" width="11.6640625" style="23" customWidth="1"/>
    <col min="15881" max="15882" width="10.6640625" style="23" customWidth="1"/>
    <col min="15883" max="15884" width="9.6640625" style="23" customWidth="1"/>
    <col min="15885" max="16126" width="11.44140625" style="23"/>
    <col min="16127" max="16127" width="8" style="23" customWidth="1"/>
    <col min="16128" max="16128" width="34.33203125" style="23" customWidth="1"/>
    <col min="16129" max="16130" width="14.6640625" style="23" customWidth="1"/>
    <col min="16131" max="16132" width="14.88671875" style="23" customWidth="1"/>
    <col min="16133" max="16134" width="12.6640625" style="23" customWidth="1"/>
    <col min="16135" max="16136" width="11.6640625" style="23" customWidth="1"/>
    <col min="16137" max="16138" width="10.6640625" style="23" customWidth="1"/>
    <col min="16139" max="16140" width="9.6640625" style="23" customWidth="1"/>
    <col min="16141" max="16384" width="11.44140625" style="23"/>
  </cols>
  <sheetData>
    <row r="1" spans="1:21" ht="18" customHeight="1" x14ac:dyDescent="0.25">
      <c r="A1" s="225" t="s">
        <v>281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7"/>
    </row>
    <row r="2" spans="1:21" ht="12.75" customHeight="1" x14ac:dyDescent="0.25">
      <c r="A2" s="59"/>
      <c r="B2" s="121"/>
      <c r="C2" s="121"/>
      <c r="D2" s="121" t="s">
        <v>270</v>
      </c>
      <c r="E2" s="121"/>
      <c r="F2" s="121"/>
      <c r="G2" s="121"/>
      <c r="H2" s="121"/>
      <c r="I2" s="121"/>
      <c r="J2" s="121"/>
      <c r="K2" s="121"/>
      <c r="L2" s="121"/>
    </row>
    <row r="3" spans="1:21" s="54" customFormat="1" ht="26.4" x14ac:dyDescent="0.25">
      <c r="A3" s="122" t="s">
        <v>29</v>
      </c>
      <c r="B3" s="122" t="s">
        <v>44</v>
      </c>
      <c r="C3" s="157" t="s">
        <v>282</v>
      </c>
      <c r="D3" s="122" t="s">
        <v>271</v>
      </c>
      <c r="E3" s="122" t="s">
        <v>272</v>
      </c>
      <c r="F3" s="4" t="s">
        <v>283</v>
      </c>
      <c r="G3" s="122" t="s">
        <v>273</v>
      </c>
      <c r="H3" s="122" t="s">
        <v>284</v>
      </c>
      <c r="I3" s="122" t="s">
        <v>47</v>
      </c>
      <c r="J3" s="122" t="s">
        <v>47</v>
      </c>
      <c r="K3" s="122" t="s">
        <v>47</v>
      </c>
      <c r="L3" s="122" t="s">
        <v>47</v>
      </c>
    </row>
    <row r="4" spans="1:21" ht="12.75" customHeight="1" x14ac:dyDescent="0.25">
      <c r="A4" s="59"/>
      <c r="B4" s="64">
        <v>7.5345000000000004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21" s="54" customFormat="1" x14ac:dyDescent="0.25">
      <c r="A5" s="59"/>
      <c r="B5" s="124" t="s">
        <v>47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21" ht="12.75" customHeight="1" x14ac:dyDescent="0.25">
      <c r="A6" s="59"/>
      <c r="B6" s="64" t="s">
        <v>47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6"/>
      <c r="N6" s="126"/>
      <c r="O6" s="126"/>
      <c r="P6" s="126"/>
      <c r="Q6" s="126"/>
      <c r="R6" s="126"/>
      <c r="S6" s="126"/>
      <c r="T6" s="126"/>
      <c r="U6" s="126"/>
    </row>
    <row r="7" spans="1:21" s="54" customFormat="1" x14ac:dyDescent="0.25">
      <c r="A7" s="127"/>
      <c r="B7" s="60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21" s="50" customFormat="1" ht="21" customHeight="1" x14ac:dyDescent="0.25">
      <c r="A8" s="46"/>
      <c r="B8" s="47" t="s">
        <v>136</v>
      </c>
      <c r="C8" s="48">
        <f>(C9+C57+C64+C148+C168+C176)</f>
        <v>630875.9</v>
      </c>
      <c r="D8" s="48">
        <f>(D9+D57+D64+D148+D168+D176+D141)</f>
        <v>1132953.5894883533</v>
      </c>
      <c r="E8" s="48">
        <f>(E9+E57+E64+E148+E168+E176+E141)</f>
        <v>692487.3649386157</v>
      </c>
      <c r="F8" s="48">
        <f>(F9+F57+F64+F148+F168+F176+F141)</f>
        <v>963021.47388811456</v>
      </c>
      <c r="G8" s="48">
        <f>(G9+G57+G64+G148+G168+G176+G141)</f>
        <v>853021.47388811444</v>
      </c>
      <c r="H8" s="48">
        <f>(H9+H57+H64+H148+H168+H176+H141)</f>
        <v>853021.47388811444</v>
      </c>
      <c r="I8" s="49">
        <f>I9+I57+I64+I148+I168+I176+I141</f>
        <v>0</v>
      </c>
      <c r="J8" s="48">
        <f>J9+J57+J64+J148+J168+J176+J141</f>
        <v>0</v>
      </c>
      <c r="K8" s="48">
        <f>K9+K57+K64+K148+K168+K176+K141</f>
        <v>0</v>
      </c>
      <c r="L8" s="48">
        <f>L9+L57+L64+L148+L168+L176+L141</f>
        <v>0</v>
      </c>
    </row>
    <row r="9" spans="1:21" s="54" customFormat="1" ht="52.8" x14ac:dyDescent="0.25">
      <c r="A9" s="51" t="s">
        <v>137</v>
      </c>
      <c r="B9" s="52" t="s">
        <v>138</v>
      </c>
      <c r="C9" s="53">
        <f t="shared" ref="C9:H9" si="0">(SUM(C10+C46+C55))</f>
        <v>32861.549999999996</v>
      </c>
      <c r="D9" s="53">
        <f t="shared" si="0"/>
        <v>29191.296038224169</v>
      </c>
      <c r="E9" s="53">
        <f t="shared" si="0"/>
        <v>29211.732444754132</v>
      </c>
      <c r="F9" s="53">
        <f t="shared" si="0"/>
        <v>31519.995780078305</v>
      </c>
      <c r="G9" s="53">
        <f t="shared" si="0"/>
        <v>31519.995780078305</v>
      </c>
      <c r="H9" s="53">
        <f t="shared" si="0"/>
        <v>31519.995780078305</v>
      </c>
      <c r="I9" s="53">
        <f t="shared" ref="I9:L9" si="1">SUM(I10+I46+I55)</f>
        <v>0</v>
      </c>
      <c r="J9" s="53">
        <f t="shared" si="1"/>
        <v>0</v>
      </c>
      <c r="K9" s="53">
        <f t="shared" si="1"/>
        <v>0</v>
      </c>
      <c r="L9" s="53">
        <f t="shared" si="1"/>
        <v>0</v>
      </c>
    </row>
    <row r="10" spans="1:21" s="54" customFormat="1" ht="52.8" x14ac:dyDescent="0.25">
      <c r="A10" s="55" t="s">
        <v>45</v>
      </c>
      <c r="B10" s="56" t="s">
        <v>139</v>
      </c>
      <c r="C10" s="57">
        <f t="shared" ref="C10:H10" si="2">(SUM(C12))</f>
        <v>27469.919999999998</v>
      </c>
      <c r="D10" s="57">
        <f t="shared" si="2"/>
        <v>23768.664144933307</v>
      </c>
      <c r="E10" s="57">
        <f t="shared" si="2"/>
        <v>23820.09</v>
      </c>
      <c r="F10" s="57">
        <f t="shared" si="2"/>
        <v>26138.995780078305</v>
      </c>
      <c r="G10" s="57">
        <f t="shared" si="2"/>
        <v>26138.995780078305</v>
      </c>
      <c r="H10" s="57">
        <f t="shared" si="2"/>
        <v>26138.995780078305</v>
      </c>
      <c r="I10" s="57">
        <f t="shared" ref="I10:L10" si="3">SUM(I12)</f>
        <v>0</v>
      </c>
      <c r="J10" s="57">
        <f t="shared" si="3"/>
        <v>0</v>
      </c>
      <c r="K10" s="57">
        <f t="shared" si="3"/>
        <v>0</v>
      </c>
      <c r="L10" s="57">
        <f t="shared" si="3"/>
        <v>0</v>
      </c>
    </row>
    <row r="11" spans="1:21" s="54" customFormat="1" x14ac:dyDescent="0.25">
      <c r="A11" s="58" t="s">
        <v>140</v>
      </c>
      <c r="B11" s="56" t="s">
        <v>141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/>
      <c r="J11" s="57"/>
      <c r="K11" s="57"/>
      <c r="L11" s="57"/>
    </row>
    <row r="12" spans="1:21" s="54" customFormat="1" x14ac:dyDescent="0.25">
      <c r="A12" s="59">
        <v>3</v>
      </c>
      <c r="B12" s="60" t="s">
        <v>22</v>
      </c>
      <c r="C12" s="61">
        <f>(SUM(C13+C40+C41+C43))</f>
        <v>27469.919999999998</v>
      </c>
      <c r="D12" s="61">
        <f>(SUM(D13+D40+D43))</f>
        <v>23768.664144933307</v>
      </c>
      <c r="E12" s="61">
        <v>23820.09</v>
      </c>
      <c r="F12" s="61">
        <f>(SUM(F13+F40+F43))</f>
        <v>26138.995780078305</v>
      </c>
      <c r="G12" s="61">
        <f>(SUM(G13+G40+G43))</f>
        <v>26138.995780078305</v>
      </c>
      <c r="H12" s="61">
        <f>(SUM(H13+H40+H43))</f>
        <v>26138.995780078305</v>
      </c>
      <c r="I12" s="61">
        <f t="shared" ref="I12:K12" si="4">SUM(I13+I40+I43)</f>
        <v>0</v>
      </c>
      <c r="J12" s="61">
        <f t="shared" si="4"/>
        <v>0</v>
      </c>
      <c r="K12" s="61">
        <f t="shared" si="4"/>
        <v>0</v>
      </c>
      <c r="L12" s="61">
        <f>SUM(L13+L40+L43)</f>
        <v>0</v>
      </c>
    </row>
    <row r="13" spans="1:21" s="54" customFormat="1" x14ac:dyDescent="0.25">
      <c r="A13" s="59">
        <v>32</v>
      </c>
      <c r="B13" s="60" t="s">
        <v>30</v>
      </c>
      <c r="C13" s="61">
        <f t="shared" ref="C13:H13" si="5">(SUM(C14+C18+C25+C34))</f>
        <v>26872.67</v>
      </c>
      <c r="D13" s="61">
        <f t="shared" si="5"/>
        <v>23304.134315482115</v>
      </c>
      <c r="E13" s="61">
        <f t="shared" si="5"/>
        <v>23289.205704426306</v>
      </c>
      <c r="F13" s="61">
        <f t="shared" si="5"/>
        <v>25538.995780078305</v>
      </c>
      <c r="G13" s="61">
        <f t="shared" si="5"/>
        <v>25538.995780078305</v>
      </c>
      <c r="H13" s="61">
        <f t="shared" si="5"/>
        <v>25538.995780078305</v>
      </c>
      <c r="I13" s="61">
        <f t="shared" ref="I13:K13" si="6">SUM(I14+I18+I25+I34)</f>
        <v>0</v>
      </c>
      <c r="J13" s="61">
        <f t="shared" si="6"/>
        <v>0</v>
      </c>
      <c r="K13" s="61">
        <f t="shared" si="6"/>
        <v>0</v>
      </c>
      <c r="L13" s="61">
        <f>SUM(L14+L18+L25+L34)</f>
        <v>0</v>
      </c>
    </row>
    <row r="14" spans="1:21" s="62" customFormat="1" x14ac:dyDescent="0.25">
      <c r="A14" s="59">
        <v>321</v>
      </c>
      <c r="B14" s="60" t="s">
        <v>88</v>
      </c>
      <c r="C14" s="61">
        <f t="shared" ref="C14:H14" si="7">(SUM(C15:C17))</f>
        <v>1317.8</v>
      </c>
      <c r="D14" s="61">
        <f t="shared" si="7"/>
        <v>1089.5215342756653</v>
      </c>
      <c r="E14" s="61">
        <f t="shared" si="7"/>
        <v>1089.5215342756653</v>
      </c>
      <c r="F14" s="61">
        <f t="shared" si="7"/>
        <v>1100</v>
      </c>
      <c r="G14" s="61">
        <f t="shared" si="7"/>
        <v>1100</v>
      </c>
      <c r="H14" s="61">
        <f t="shared" si="7"/>
        <v>1100</v>
      </c>
      <c r="I14" s="61">
        <f t="shared" ref="I14:K14" si="8">SUM(I15:I17)</f>
        <v>0</v>
      </c>
      <c r="J14" s="61">
        <f t="shared" si="8"/>
        <v>0</v>
      </c>
      <c r="K14" s="61">
        <f t="shared" si="8"/>
        <v>0</v>
      </c>
      <c r="L14" s="61">
        <f>SUM(L15:L17)</f>
        <v>0</v>
      </c>
    </row>
    <row r="15" spans="1:21" x14ac:dyDescent="0.25">
      <c r="A15" s="63">
        <v>3211</v>
      </c>
      <c r="B15" s="64" t="s">
        <v>89</v>
      </c>
      <c r="C15" s="160">
        <v>1317.8</v>
      </c>
      <c r="D15" s="65">
        <v>1089.5215342756653</v>
      </c>
      <c r="E15" s="65">
        <v>1089.5215342756653</v>
      </c>
      <c r="F15" s="65">
        <v>1100</v>
      </c>
      <c r="G15" s="65">
        <v>1100</v>
      </c>
      <c r="H15" s="65">
        <v>1100</v>
      </c>
      <c r="I15" s="65"/>
      <c r="J15" s="65"/>
      <c r="K15" s="65"/>
      <c r="L15" s="65"/>
    </row>
    <row r="16" spans="1:21" x14ac:dyDescent="0.25">
      <c r="A16" s="63">
        <v>3213</v>
      </c>
      <c r="B16" s="64" t="s">
        <v>142</v>
      </c>
      <c r="C16" s="65">
        <f>(D16+E16+G16+H16+I16+J16+K16+L16)</f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/>
      <c r="J16" s="65"/>
      <c r="K16" s="65"/>
      <c r="L16" s="65"/>
    </row>
    <row r="17" spans="1:12" x14ac:dyDescent="0.25">
      <c r="A17" s="63">
        <v>3214</v>
      </c>
      <c r="B17" s="64" t="s">
        <v>143</v>
      </c>
      <c r="C17" s="65">
        <f>(D17+E17+G17+H17+I17+J17+K17+L17)</f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/>
      <c r="J17" s="65"/>
      <c r="K17" s="65"/>
      <c r="L17" s="65"/>
    </row>
    <row r="18" spans="1:12" s="62" customFormat="1" x14ac:dyDescent="0.25">
      <c r="A18" s="59">
        <v>322</v>
      </c>
      <c r="B18" s="60" t="s">
        <v>144</v>
      </c>
      <c r="C18" s="61">
        <f t="shared" ref="C18:H18" si="9">(SUM(C19:C24))</f>
        <v>16243.589999999998</v>
      </c>
      <c r="D18" s="61">
        <f t="shared" si="9"/>
        <v>15277.32430818236</v>
      </c>
      <c r="E18" s="61">
        <f t="shared" si="9"/>
        <v>14933.572234388479</v>
      </c>
      <c r="F18" s="61">
        <f t="shared" si="9"/>
        <v>15363.122967681995</v>
      </c>
      <c r="G18" s="61">
        <f t="shared" si="9"/>
        <v>15363.122967681995</v>
      </c>
      <c r="H18" s="61">
        <f t="shared" si="9"/>
        <v>15363.122967681995</v>
      </c>
      <c r="I18" s="61">
        <f t="shared" ref="I18:K18" si="10">SUM(I19:I24)</f>
        <v>0</v>
      </c>
      <c r="J18" s="61">
        <f t="shared" si="10"/>
        <v>0</v>
      </c>
      <c r="K18" s="61">
        <f t="shared" si="10"/>
        <v>0</v>
      </c>
      <c r="L18" s="61">
        <f>SUM(L19:L24)</f>
        <v>0</v>
      </c>
    </row>
    <row r="19" spans="1:12" ht="26.4" x14ac:dyDescent="0.25">
      <c r="A19" s="63">
        <v>3221</v>
      </c>
      <c r="B19" s="64" t="s">
        <v>145</v>
      </c>
      <c r="C19" s="160">
        <v>3174.75</v>
      </c>
      <c r="D19" s="65">
        <v>2057.2035304267038</v>
      </c>
      <c r="E19" s="65">
        <v>2057.2035304267038</v>
      </c>
      <c r="F19" s="65">
        <v>2400</v>
      </c>
      <c r="G19" s="65">
        <v>2400</v>
      </c>
      <c r="H19" s="65">
        <v>2400</v>
      </c>
      <c r="I19" s="65"/>
      <c r="J19" s="65"/>
      <c r="K19" s="65"/>
      <c r="L19" s="65"/>
    </row>
    <row r="20" spans="1:12" x14ac:dyDescent="0.25">
      <c r="A20" s="63">
        <v>3222</v>
      </c>
      <c r="B20" s="64" t="s">
        <v>94</v>
      </c>
      <c r="C20" s="160">
        <v>197.46</v>
      </c>
      <c r="D20" s="65">
        <v>391.26683920631757</v>
      </c>
      <c r="E20" s="65">
        <v>391.26683920631757</v>
      </c>
      <c r="F20" s="65">
        <v>391.26683920631757</v>
      </c>
      <c r="G20" s="65">
        <v>391.26683920631757</v>
      </c>
      <c r="H20" s="65">
        <v>391.26683920631757</v>
      </c>
      <c r="I20" s="65"/>
      <c r="J20" s="65"/>
      <c r="K20" s="65"/>
      <c r="L20" s="65"/>
    </row>
    <row r="21" spans="1:12" x14ac:dyDescent="0.25">
      <c r="A21" s="63">
        <v>3223</v>
      </c>
      <c r="B21" s="64" t="s">
        <v>95</v>
      </c>
      <c r="C21" s="160">
        <v>12394.64</v>
      </c>
      <c r="D21" s="65">
        <v>11625.190789037095</v>
      </c>
      <c r="E21" s="65">
        <v>11281.438715243214</v>
      </c>
      <c r="F21" s="65">
        <v>11100</v>
      </c>
      <c r="G21" s="65">
        <v>11100</v>
      </c>
      <c r="H21" s="65">
        <v>11100</v>
      </c>
      <c r="I21" s="65"/>
      <c r="J21" s="65"/>
      <c r="K21" s="65"/>
      <c r="L21" s="65"/>
    </row>
    <row r="22" spans="1:12" ht="26.4" x14ac:dyDescent="0.25">
      <c r="A22" s="63">
        <v>3224</v>
      </c>
      <c r="B22" s="64" t="s">
        <v>146</v>
      </c>
      <c r="C22" s="65">
        <v>0</v>
      </c>
      <c r="D22" s="65">
        <v>871.85612847567847</v>
      </c>
      <c r="E22" s="65">
        <v>871.85612847567847</v>
      </c>
      <c r="F22" s="65">
        <v>871.85612847567847</v>
      </c>
      <c r="G22" s="65">
        <v>871.85612847567847</v>
      </c>
      <c r="H22" s="65">
        <v>871.85612847567847</v>
      </c>
      <c r="I22" s="65"/>
      <c r="J22" s="65"/>
      <c r="K22" s="65"/>
      <c r="L22" s="65"/>
    </row>
    <row r="23" spans="1:12" x14ac:dyDescent="0.25">
      <c r="A23" s="63">
        <v>3225</v>
      </c>
      <c r="B23" s="64" t="s">
        <v>147</v>
      </c>
      <c r="C23" s="65">
        <v>301.74</v>
      </c>
      <c r="D23" s="65">
        <v>132.72280841462606</v>
      </c>
      <c r="E23" s="65">
        <v>132.72280841462606</v>
      </c>
      <c r="F23" s="65">
        <v>300</v>
      </c>
      <c r="G23" s="65">
        <v>300</v>
      </c>
      <c r="H23" s="65">
        <v>300</v>
      </c>
      <c r="I23" s="65"/>
      <c r="J23" s="65"/>
      <c r="K23" s="65"/>
      <c r="L23" s="65"/>
    </row>
    <row r="24" spans="1:12" ht="26.4" x14ac:dyDescent="0.25">
      <c r="A24" s="63">
        <v>3227</v>
      </c>
      <c r="B24" s="64" t="s">
        <v>148</v>
      </c>
      <c r="C24" s="160">
        <v>175</v>
      </c>
      <c r="D24" s="65">
        <v>199.08421262193906</v>
      </c>
      <c r="E24" s="65">
        <v>199.08421262193906</v>
      </c>
      <c r="F24" s="65">
        <v>300</v>
      </c>
      <c r="G24" s="65">
        <v>300</v>
      </c>
      <c r="H24" s="65">
        <v>300</v>
      </c>
      <c r="I24" s="65"/>
      <c r="J24" s="65"/>
      <c r="K24" s="65"/>
      <c r="L24" s="65"/>
    </row>
    <row r="25" spans="1:12" s="62" customFormat="1" x14ac:dyDescent="0.25">
      <c r="A25" s="59">
        <v>323</v>
      </c>
      <c r="B25" s="60" t="s">
        <v>99</v>
      </c>
      <c r="C25" s="61">
        <f>(SUM(C26:C33))</f>
        <v>6231.3199999999988</v>
      </c>
      <c r="D25" s="61">
        <f>(SUM(D26:D33))</f>
        <v>4200.6768863229136</v>
      </c>
      <c r="E25" s="61">
        <v>4446.21</v>
      </c>
      <c r="F25" s="61">
        <f>(SUM(F26:F33))</f>
        <v>6108.1442126219399</v>
      </c>
      <c r="G25" s="61">
        <f>(SUM(G26:G33))</f>
        <v>6108.1442126219399</v>
      </c>
      <c r="H25" s="61">
        <f>(SUM(H26:H33))</f>
        <v>6108.1442126219399</v>
      </c>
      <c r="I25" s="61">
        <f t="shared" ref="I25:L25" si="11">SUM(I26:I33)</f>
        <v>0</v>
      </c>
      <c r="J25" s="61">
        <f t="shared" si="11"/>
        <v>0</v>
      </c>
      <c r="K25" s="61">
        <f t="shared" si="11"/>
        <v>0</v>
      </c>
      <c r="L25" s="61">
        <f t="shared" si="11"/>
        <v>0</v>
      </c>
    </row>
    <row r="26" spans="1:12" x14ac:dyDescent="0.25">
      <c r="A26" s="63">
        <v>3231</v>
      </c>
      <c r="B26" s="64" t="s">
        <v>149</v>
      </c>
      <c r="C26" s="160">
        <v>949.94</v>
      </c>
      <c r="D26" s="65">
        <v>729.97544628044329</v>
      </c>
      <c r="E26" s="65">
        <v>796.33685048775624</v>
      </c>
      <c r="F26" s="65">
        <v>979.08</v>
      </c>
      <c r="G26" s="65">
        <v>979.08</v>
      </c>
      <c r="H26" s="65">
        <v>979.08</v>
      </c>
      <c r="I26" s="65"/>
      <c r="J26" s="65"/>
      <c r="K26" s="65"/>
      <c r="L26" s="65"/>
    </row>
    <row r="27" spans="1:12" x14ac:dyDescent="0.25">
      <c r="A27" s="63">
        <v>3233</v>
      </c>
      <c r="B27" s="64" t="s">
        <v>150</v>
      </c>
      <c r="C27" s="65">
        <v>0</v>
      </c>
      <c r="D27" s="65">
        <v>66.361404207313029</v>
      </c>
      <c r="E27" s="65">
        <v>66.361404207313029</v>
      </c>
      <c r="F27" s="65">
        <v>66.361404207313029</v>
      </c>
      <c r="G27" s="65">
        <v>66.361404207313029</v>
      </c>
      <c r="H27" s="65">
        <v>66.361404207313029</v>
      </c>
      <c r="I27" s="65"/>
      <c r="J27" s="65"/>
      <c r="K27" s="65"/>
      <c r="L27" s="65"/>
    </row>
    <row r="28" spans="1:12" x14ac:dyDescent="0.25">
      <c r="A28" s="63">
        <v>3234</v>
      </c>
      <c r="B28" s="64" t="s">
        <v>104</v>
      </c>
      <c r="C28" s="160">
        <v>2724.49</v>
      </c>
      <c r="D28" s="65">
        <v>2057.2035304267038</v>
      </c>
      <c r="E28" s="65">
        <v>2057.2035304267038</v>
      </c>
      <c r="F28" s="65">
        <v>2800</v>
      </c>
      <c r="G28" s="65">
        <v>2800</v>
      </c>
      <c r="H28" s="65">
        <v>2800</v>
      </c>
      <c r="I28" s="65"/>
      <c r="J28" s="65"/>
      <c r="K28" s="65"/>
      <c r="L28" s="65"/>
    </row>
    <row r="29" spans="1:12" x14ac:dyDescent="0.25">
      <c r="A29" s="63">
        <v>3235</v>
      </c>
      <c r="B29" s="64" t="s">
        <v>151</v>
      </c>
      <c r="C29" s="65">
        <f>(D29+E29+G29+H29+I29+J29+K29+L29)</f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/>
      <c r="J29" s="65"/>
      <c r="K29" s="65"/>
      <c r="L29" s="65"/>
    </row>
    <row r="30" spans="1:12" x14ac:dyDescent="0.25">
      <c r="A30" s="63">
        <v>3236</v>
      </c>
      <c r="B30" s="64" t="s">
        <v>152</v>
      </c>
      <c r="C30" s="160">
        <v>1311.3</v>
      </c>
      <c r="D30" s="65">
        <v>484.43825071338506</v>
      </c>
      <c r="E30" s="65">
        <v>663.61404207313024</v>
      </c>
      <c r="F30" s="65">
        <v>1200</v>
      </c>
      <c r="G30" s="65">
        <v>1200</v>
      </c>
      <c r="H30" s="65">
        <v>1200</v>
      </c>
      <c r="I30" s="65"/>
      <c r="J30" s="65"/>
      <c r="K30" s="65"/>
      <c r="L30" s="65"/>
    </row>
    <row r="31" spans="1:12" x14ac:dyDescent="0.25">
      <c r="A31" s="63">
        <v>3237</v>
      </c>
      <c r="B31" s="64" t="s">
        <v>153</v>
      </c>
      <c r="C31" s="160">
        <v>962.23</v>
      </c>
      <c r="D31" s="65">
        <v>132.72280841462606</v>
      </c>
      <c r="E31" s="65">
        <v>132.72280841462606</v>
      </c>
      <c r="F31" s="65">
        <v>132.72280841462606</v>
      </c>
      <c r="G31" s="65">
        <v>132.72280841462606</v>
      </c>
      <c r="H31" s="65">
        <v>132.72280841462606</v>
      </c>
      <c r="I31" s="65"/>
      <c r="J31" s="65"/>
      <c r="K31" s="65"/>
      <c r="L31" s="65"/>
    </row>
    <row r="32" spans="1:12" x14ac:dyDescent="0.25">
      <c r="A32" s="63">
        <v>3238</v>
      </c>
      <c r="B32" s="64" t="s">
        <v>107</v>
      </c>
      <c r="C32" s="160">
        <v>165.9</v>
      </c>
      <c r="D32" s="65">
        <v>132.72280841462606</v>
      </c>
      <c r="E32" s="65">
        <v>132.72280841462606</v>
      </c>
      <c r="F32" s="65">
        <v>332.72</v>
      </c>
      <c r="G32" s="65">
        <v>332.72</v>
      </c>
      <c r="H32" s="65">
        <v>332.72</v>
      </c>
      <c r="I32" s="65"/>
      <c r="J32" s="65"/>
      <c r="K32" s="65"/>
      <c r="L32" s="65"/>
    </row>
    <row r="33" spans="1:12" x14ac:dyDescent="0.25">
      <c r="A33" s="63">
        <v>3239</v>
      </c>
      <c r="B33" s="64" t="s">
        <v>108</v>
      </c>
      <c r="C33" s="160">
        <v>117.46</v>
      </c>
      <c r="D33" s="65">
        <v>597.25263786581718</v>
      </c>
      <c r="E33" s="170">
        <v>597.26</v>
      </c>
      <c r="F33" s="170">
        <v>597.26</v>
      </c>
      <c r="G33" s="170">
        <v>597.26</v>
      </c>
      <c r="H33" s="170">
        <v>597.26</v>
      </c>
      <c r="I33" s="65"/>
      <c r="J33" s="65"/>
      <c r="K33" s="65"/>
      <c r="L33" s="65"/>
    </row>
    <row r="34" spans="1:12" s="62" customFormat="1" ht="26.4" x14ac:dyDescent="0.25">
      <c r="A34" s="59">
        <v>329</v>
      </c>
      <c r="B34" s="60" t="s">
        <v>154</v>
      </c>
      <c r="C34" s="61">
        <f t="shared" ref="C34:H34" si="12">(SUM(C35:C39))</f>
        <v>3079.9599999999996</v>
      </c>
      <c r="D34" s="61">
        <f t="shared" si="12"/>
        <v>2736.6115867011745</v>
      </c>
      <c r="E34" s="61">
        <f t="shared" si="12"/>
        <v>2819.901935762161</v>
      </c>
      <c r="F34" s="61">
        <f t="shared" si="12"/>
        <v>2967.7285997743711</v>
      </c>
      <c r="G34" s="61">
        <f t="shared" si="12"/>
        <v>2967.7285997743711</v>
      </c>
      <c r="H34" s="61">
        <f t="shared" si="12"/>
        <v>2967.7285997743711</v>
      </c>
      <c r="I34" s="61">
        <f t="shared" ref="I34:K34" si="13">SUM(I35:I39)</f>
        <v>0</v>
      </c>
      <c r="J34" s="61">
        <f t="shared" si="13"/>
        <v>0</v>
      </c>
      <c r="K34" s="61">
        <f t="shared" si="13"/>
        <v>0</v>
      </c>
      <c r="L34" s="61">
        <f>SUM(L35:L39)</f>
        <v>0</v>
      </c>
    </row>
    <row r="35" spans="1:12" x14ac:dyDescent="0.25">
      <c r="A35" s="63">
        <v>3292</v>
      </c>
      <c r="B35" s="64" t="s">
        <v>110</v>
      </c>
      <c r="C35" s="160">
        <v>2569.91</v>
      </c>
      <c r="D35" s="65">
        <v>2252.1733359877894</v>
      </c>
      <c r="E35" s="65">
        <v>2252.1733359877894</v>
      </c>
      <c r="F35" s="65">
        <v>2400</v>
      </c>
      <c r="G35" s="65">
        <v>2400</v>
      </c>
      <c r="H35" s="65">
        <v>2400</v>
      </c>
      <c r="I35" s="65"/>
      <c r="J35" s="65"/>
      <c r="K35" s="65"/>
      <c r="L35" s="65"/>
    </row>
    <row r="36" spans="1:12" x14ac:dyDescent="0.25">
      <c r="A36" s="63">
        <v>3293</v>
      </c>
      <c r="B36" s="64" t="s">
        <v>155</v>
      </c>
      <c r="C36" s="65">
        <f>(D36+E36+G36+H36+I36+J36+K36+L36)</f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/>
      <c r="J36" s="65"/>
      <c r="K36" s="65"/>
      <c r="L36" s="65"/>
    </row>
    <row r="37" spans="1:12" x14ac:dyDescent="0.25">
      <c r="A37" s="63">
        <v>3294</v>
      </c>
      <c r="B37" s="64" t="s">
        <v>156</v>
      </c>
      <c r="C37" s="160">
        <v>159.27000000000001</v>
      </c>
      <c r="D37" s="65">
        <v>185.81193178047647</v>
      </c>
      <c r="E37" s="65">
        <v>212.35649346340168</v>
      </c>
      <c r="F37" s="65">
        <v>212.35649346340168</v>
      </c>
      <c r="G37" s="65">
        <v>212.35649346340168</v>
      </c>
      <c r="H37" s="65">
        <v>212.35649346340168</v>
      </c>
      <c r="I37" s="65"/>
      <c r="J37" s="65"/>
      <c r="K37" s="65"/>
      <c r="L37" s="65"/>
    </row>
    <row r="38" spans="1:12" x14ac:dyDescent="0.25">
      <c r="A38" s="63">
        <v>3295</v>
      </c>
      <c r="B38" s="64" t="s">
        <v>157</v>
      </c>
      <c r="C38" s="160">
        <v>123.43</v>
      </c>
      <c r="D38" s="65">
        <v>99.54210631096953</v>
      </c>
      <c r="E38" s="65">
        <v>99.54210631096953</v>
      </c>
      <c r="F38" s="65">
        <v>99.54210631096953</v>
      </c>
      <c r="G38" s="65">
        <v>99.54210631096953</v>
      </c>
      <c r="H38" s="65">
        <v>99.54210631096953</v>
      </c>
      <c r="I38" s="65"/>
      <c r="J38" s="65"/>
      <c r="K38" s="65"/>
      <c r="L38" s="65"/>
    </row>
    <row r="39" spans="1:12" x14ac:dyDescent="0.25">
      <c r="A39" s="63">
        <v>3299</v>
      </c>
      <c r="B39" s="64" t="s">
        <v>154</v>
      </c>
      <c r="C39" s="160">
        <v>227.35</v>
      </c>
      <c r="D39" s="65">
        <v>199.08421262193906</v>
      </c>
      <c r="E39" s="170">
        <v>255.83</v>
      </c>
      <c r="F39" s="170">
        <v>255.83</v>
      </c>
      <c r="G39" s="170">
        <v>255.83</v>
      </c>
      <c r="H39" s="170">
        <v>255.83</v>
      </c>
      <c r="I39" s="65"/>
      <c r="J39" s="65"/>
      <c r="K39" s="65"/>
      <c r="L39" s="65"/>
    </row>
    <row r="40" spans="1:12" s="54" customFormat="1" x14ac:dyDescent="0.25">
      <c r="A40" s="59">
        <v>34</v>
      </c>
      <c r="B40" s="60" t="s">
        <v>158</v>
      </c>
      <c r="C40" s="61">
        <v>0</v>
      </c>
      <c r="D40" s="61">
        <f t="shared" ref="C40:H41" si="14">(SUM(D41))</f>
        <v>464.52982945119118</v>
      </c>
      <c r="E40" s="171">
        <f t="shared" si="14"/>
        <v>530.89123365850423</v>
      </c>
      <c r="F40" s="171">
        <f t="shared" si="14"/>
        <v>600</v>
      </c>
      <c r="G40" s="171">
        <f t="shared" si="14"/>
        <v>600</v>
      </c>
      <c r="H40" s="171">
        <f t="shared" si="14"/>
        <v>600</v>
      </c>
      <c r="I40" s="61">
        <f t="shared" ref="I40:L41" si="15">SUM(I41)</f>
        <v>0</v>
      </c>
      <c r="J40" s="61">
        <f t="shared" si="15"/>
        <v>0</v>
      </c>
      <c r="K40" s="61">
        <f t="shared" si="15"/>
        <v>0</v>
      </c>
      <c r="L40" s="61">
        <f t="shared" si="15"/>
        <v>0</v>
      </c>
    </row>
    <row r="41" spans="1:12" s="62" customFormat="1" x14ac:dyDescent="0.25">
      <c r="A41" s="59">
        <v>343</v>
      </c>
      <c r="B41" s="60" t="s">
        <v>159</v>
      </c>
      <c r="C41" s="61">
        <f t="shared" si="14"/>
        <v>597.25</v>
      </c>
      <c r="D41" s="61">
        <f t="shared" si="14"/>
        <v>464.52982945119118</v>
      </c>
      <c r="E41" s="61">
        <f t="shared" si="14"/>
        <v>530.89123365850423</v>
      </c>
      <c r="F41" s="61">
        <f t="shared" si="14"/>
        <v>600</v>
      </c>
      <c r="G41" s="61">
        <f t="shared" si="14"/>
        <v>600</v>
      </c>
      <c r="H41" s="61">
        <f t="shared" si="14"/>
        <v>600</v>
      </c>
      <c r="I41" s="61">
        <f t="shared" si="15"/>
        <v>0</v>
      </c>
      <c r="J41" s="61">
        <f t="shared" si="15"/>
        <v>0</v>
      </c>
      <c r="K41" s="61">
        <f t="shared" si="15"/>
        <v>0</v>
      </c>
      <c r="L41" s="61">
        <f t="shared" si="15"/>
        <v>0</v>
      </c>
    </row>
    <row r="42" spans="1:12" ht="26.4" x14ac:dyDescent="0.25">
      <c r="A42" s="63">
        <v>3431</v>
      </c>
      <c r="B42" s="64" t="s">
        <v>160</v>
      </c>
      <c r="C42" s="160">
        <v>597.25</v>
      </c>
      <c r="D42" s="65">
        <v>464.52982945119118</v>
      </c>
      <c r="E42" s="65">
        <v>530.89123365850423</v>
      </c>
      <c r="F42" s="65">
        <v>600</v>
      </c>
      <c r="G42" s="65">
        <v>600</v>
      </c>
      <c r="H42" s="65">
        <v>600</v>
      </c>
      <c r="I42" s="65"/>
      <c r="J42" s="65"/>
      <c r="K42" s="65"/>
      <c r="L42" s="65"/>
    </row>
    <row r="43" spans="1:12" s="62" customFormat="1" ht="26.4" x14ac:dyDescent="0.25">
      <c r="A43" s="59">
        <v>37</v>
      </c>
      <c r="B43" s="60" t="s">
        <v>161</v>
      </c>
      <c r="C43" s="61">
        <f>(D43+E43+G43+H43+I43+J43+K43+L43)</f>
        <v>0</v>
      </c>
      <c r="D43" s="61">
        <f t="shared" ref="D43:H44" si="16">(SUM(D44))</f>
        <v>0</v>
      </c>
      <c r="E43" s="61">
        <f t="shared" si="16"/>
        <v>0</v>
      </c>
      <c r="F43" s="61">
        <f t="shared" si="16"/>
        <v>0</v>
      </c>
      <c r="G43" s="61">
        <f t="shared" si="16"/>
        <v>0</v>
      </c>
      <c r="H43" s="61">
        <f t="shared" si="16"/>
        <v>0</v>
      </c>
      <c r="I43" s="61">
        <f t="shared" ref="I43:L44" si="17">SUM(I44)</f>
        <v>0</v>
      </c>
      <c r="J43" s="61">
        <f t="shared" si="17"/>
        <v>0</v>
      </c>
      <c r="K43" s="61">
        <f t="shared" si="17"/>
        <v>0</v>
      </c>
      <c r="L43" s="61">
        <f t="shared" si="17"/>
        <v>0</v>
      </c>
    </row>
    <row r="44" spans="1:12" s="62" customFormat="1" ht="26.4" x14ac:dyDescent="0.25">
      <c r="A44" s="59">
        <v>372</v>
      </c>
      <c r="B44" s="60" t="s">
        <v>162</v>
      </c>
      <c r="C44" s="61">
        <f>(D44+E44+G44+H44+I44+J44+K44+L44)</f>
        <v>0</v>
      </c>
      <c r="D44" s="61">
        <f t="shared" si="16"/>
        <v>0</v>
      </c>
      <c r="E44" s="61">
        <f t="shared" si="16"/>
        <v>0</v>
      </c>
      <c r="F44" s="61">
        <f t="shared" si="16"/>
        <v>0</v>
      </c>
      <c r="G44" s="61">
        <f t="shared" si="16"/>
        <v>0</v>
      </c>
      <c r="H44" s="61">
        <f t="shared" si="16"/>
        <v>0</v>
      </c>
      <c r="I44" s="61">
        <f t="shared" si="17"/>
        <v>0</v>
      </c>
      <c r="J44" s="61">
        <f t="shared" si="17"/>
        <v>0</v>
      </c>
      <c r="K44" s="61">
        <f t="shared" si="17"/>
        <v>0</v>
      </c>
      <c r="L44" s="61">
        <f t="shared" si="17"/>
        <v>0</v>
      </c>
    </row>
    <row r="45" spans="1:12" ht="26.4" x14ac:dyDescent="0.25">
      <c r="A45" s="63">
        <v>3722</v>
      </c>
      <c r="B45" s="64" t="s">
        <v>163</v>
      </c>
      <c r="C45" s="65">
        <f>(D45+E45+G45+H45+I45+J45+K45+L45)</f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/>
      <c r="J45" s="65"/>
      <c r="K45" s="65"/>
      <c r="L45" s="65"/>
    </row>
    <row r="46" spans="1:12" ht="52.8" x14ac:dyDescent="0.25">
      <c r="A46" s="55" t="s">
        <v>164</v>
      </c>
      <c r="B46" s="56" t="s">
        <v>165</v>
      </c>
      <c r="C46" s="57">
        <f t="shared" ref="C46:H46" si="18">(SUM(C48))</f>
        <v>5391.63</v>
      </c>
      <c r="D46" s="57">
        <f t="shared" si="18"/>
        <v>5422.6318932908616</v>
      </c>
      <c r="E46" s="57">
        <f t="shared" si="18"/>
        <v>5391.6424447541303</v>
      </c>
      <c r="F46" s="57">
        <f t="shared" si="18"/>
        <v>5381</v>
      </c>
      <c r="G46" s="57">
        <f t="shared" si="18"/>
        <v>5381</v>
      </c>
      <c r="H46" s="57">
        <f t="shared" si="18"/>
        <v>5381</v>
      </c>
      <c r="I46" s="57">
        <f t="shared" ref="I46:L46" si="19">SUM(I48)</f>
        <v>0</v>
      </c>
      <c r="J46" s="57">
        <f t="shared" si="19"/>
        <v>0</v>
      </c>
      <c r="K46" s="57">
        <f t="shared" si="19"/>
        <v>0</v>
      </c>
      <c r="L46" s="57">
        <f t="shared" si="19"/>
        <v>0</v>
      </c>
    </row>
    <row r="47" spans="1:12" x14ac:dyDescent="0.25">
      <c r="A47" s="58" t="s">
        <v>140</v>
      </c>
      <c r="B47" s="56" t="s">
        <v>141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/>
      <c r="J47" s="57"/>
      <c r="K47" s="57"/>
      <c r="L47" s="57"/>
    </row>
    <row r="48" spans="1:12" s="62" customFormat="1" x14ac:dyDescent="0.25">
      <c r="A48" s="59">
        <v>3</v>
      </c>
      <c r="B48" s="60" t="s">
        <v>22</v>
      </c>
      <c r="C48" s="61">
        <f>(C49)</f>
        <v>5391.63</v>
      </c>
      <c r="D48" s="61">
        <f>(D49)</f>
        <v>5422.6318932908616</v>
      </c>
      <c r="E48" s="61">
        <f>(SUM(E49+E52))</f>
        <v>5391.6424447541303</v>
      </c>
      <c r="F48" s="61">
        <f>(SUM(F49+F52))</f>
        <v>5381</v>
      </c>
      <c r="G48" s="61">
        <f>(SUM(G49+G52))</f>
        <v>5381</v>
      </c>
      <c r="H48" s="61">
        <f>(SUM(H49+H52))</f>
        <v>5381</v>
      </c>
      <c r="I48" s="61">
        <f t="shared" ref="I48:K48" si="20">SUM(I49+I52)</f>
        <v>0</v>
      </c>
      <c r="J48" s="61">
        <f t="shared" si="20"/>
        <v>0</v>
      </c>
      <c r="K48" s="61">
        <f t="shared" si="20"/>
        <v>0</v>
      </c>
      <c r="L48" s="61">
        <f>SUM(L49+L52)</f>
        <v>0</v>
      </c>
    </row>
    <row r="49" spans="1:17" s="62" customFormat="1" x14ac:dyDescent="0.25">
      <c r="A49" s="59">
        <v>32</v>
      </c>
      <c r="B49" s="60" t="s">
        <v>30</v>
      </c>
      <c r="C49" s="61">
        <f>(C50+C52)</f>
        <v>5391.63</v>
      </c>
      <c r="D49" s="61">
        <f>(D50+D52)</f>
        <v>5422.6318932908616</v>
      </c>
      <c r="E49" s="61">
        <f t="shared" ref="C49:H50" si="21">(SUM(E50))</f>
        <v>1990.8421262193906</v>
      </c>
      <c r="F49" s="61">
        <f t="shared" si="21"/>
        <v>1400</v>
      </c>
      <c r="G49" s="61">
        <f t="shared" si="21"/>
        <v>1400</v>
      </c>
      <c r="H49" s="61">
        <f t="shared" si="21"/>
        <v>1400</v>
      </c>
      <c r="I49" s="61">
        <f t="shared" ref="I49:L49" si="22">SUM(I50)</f>
        <v>0</v>
      </c>
      <c r="J49" s="61">
        <f t="shared" si="22"/>
        <v>0</v>
      </c>
      <c r="K49" s="61">
        <f t="shared" si="22"/>
        <v>0</v>
      </c>
      <c r="L49" s="61">
        <f t="shared" si="22"/>
        <v>0</v>
      </c>
    </row>
    <row r="50" spans="1:17" s="62" customFormat="1" x14ac:dyDescent="0.25">
      <c r="A50" s="59">
        <v>322</v>
      </c>
      <c r="B50" s="60" t="s">
        <v>144</v>
      </c>
      <c r="C50" s="61">
        <f t="shared" si="21"/>
        <v>1194.5</v>
      </c>
      <c r="D50" s="61">
        <f>(SUM(D51))</f>
        <v>1990.8421262193906</v>
      </c>
      <c r="E50" s="61">
        <f t="shared" si="21"/>
        <v>1990.8421262193906</v>
      </c>
      <c r="F50" s="61">
        <f t="shared" si="21"/>
        <v>1400</v>
      </c>
      <c r="G50" s="61">
        <v>1400</v>
      </c>
      <c r="H50" s="61">
        <v>1400</v>
      </c>
      <c r="I50" s="61">
        <f t="shared" ref="I50:L50" si="23">SUM(I51)</f>
        <v>0</v>
      </c>
      <c r="J50" s="61">
        <f t="shared" si="23"/>
        <v>0</v>
      </c>
      <c r="K50" s="61">
        <f t="shared" si="23"/>
        <v>0</v>
      </c>
      <c r="L50" s="61">
        <f t="shared" si="23"/>
        <v>0</v>
      </c>
    </row>
    <row r="51" spans="1:17" ht="26.4" x14ac:dyDescent="0.25">
      <c r="A51" s="63">
        <v>3224</v>
      </c>
      <c r="B51" s="64" t="s">
        <v>146</v>
      </c>
      <c r="C51" s="160">
        <v>1194.5</v>
      </c>
      <c r="D51" s="65">
        <v>1990.8421262193906</v>
      </c>
      <c r="E51" s="65">
        <v>1990.8421262193906</v>
      </c>
      <c r="F51" s="65">
        <v>1400</v>
      </c>
      <c r="G51" s="65">
        <v>1400</v>
      </c>
      <c r="H51" s="65">
        <v>1400</v>
      </c>
      <c r="I51" s="65"/>
      <c r="J51" s="65"/>
      <c r="K51" s="65"/>
      <c r="L51" s="65"/>
    </row>
    <row r="52" spans="1:17" s="62" customFormat="1" x14ac:dyDescent="0.25">
      <c r="A52" s="59">
        <v>323</v>
      </c>
      <c r="B52" s="60" t="s">
        <v>99</v>
      </c>
      <c r="C52" s="61">
        <f t="shared" ref="C52:H52" si="24">(SUM(C53:C54))</f>
        <v>4197.13</v>
      </c>
      <c r="D52" s="61">
        <f t="shared" si="24"/>
        <v>3431.789767071471</v>
      </c>
      <c r="E52" s="61">
        <f t="shared" si="24"/>
        <v>3400.8003185347402</v>
      </c>
      <c r="F52" s="61">
        <f t="shared" si="24"/>
        <v>3981</v>
      </c>
      <c r="G52" s="61">
        <f t="shared" si="24"/>
        <v>3981</v>
      </c>
      <c r="H52" s="61">
        <f t="shared" si="24"/>
        <v>3981</v>
      </c>
      <c r="I52" s="61">
        <f t="shared" ref="I52:K52" si="25">SUM(I53:I54)</f>
        <v>0</v>
      </c>
      <c r="J52" s="61">
        <f t="shared" si="25"/>
        <v>0</v>
      </c>
      <c r="K52" s="61">
        <f t="shared" si="25"/>
        <v>0</v>
      </c>
      <c r="L52" s="61">
        <f>SUM(L53:L54)</f>
        <v>0</v>
      </c>
    </row>
    <row r="53" spans="1:17" ht="26.4" x14ac:dyDescent="0.25">
      <c r="A53" s="63">
        <v>3232</v>
      </c>
      <c r="B53" s="64" t="s">
        <v>166</v>
      </c>
      <c r="C53" s="160">
        <v>4197.13</v>
      </c>
      <c r="D53" s="65">
        <v>3431.789767071471</v>
      </c>
      <c r="E53" s="65">
        <v>3400.8003185347402</v>
      </c>
      <c r="F53" s="65">
        <v>3981</v>
      </c>
      <c r="G53" s="65">
        <v>3981</v>
      </c>
      <c r="H53" s="65">
        <v>3981</v>
      </c>
      <c r="I53" s="65"/>
      <c r="J53" s="65"/>
      <c r="K53" s="65"/>
      <c r="L53" s="65"/>
    </row>
    <row r="54" spans="1:17" x14ac:dyDescent="0.25">
      <c r="A54" s="63">
        <v>3237</v>
      </c>
      <c r="B54" s="64" t="s">
        <v>153</v>
      </c>
      <c r="C54" s="65">
        <f>(D54)</f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/>
      <c r="J54" s="65"/>
      <c r="K54" s="65"/>
      <c r="L54" s="65"/>
    </row>
    <row r="55" spans="1:17" ht="52.8" x14ac:dyDescent="0.25">
      <c r="A55" s="66" t="s">
        <v>167</v>
      </c>
      <c r="B55" s="67" t="s">
        <v>168</v>
      </c>
      <c r="C55" s="57">
        <f t="shared" ref="C55:H55" si="26">(C56)</f>
        <v>0</v>
      </c>
      <c r="D55" s="57">
        <f t="shared" si="26"/>
        <v>0</v>
      </c>
      <c r="E55" s="57">
        <f t="shared" si="26"/>
        <v>0</v>
      </c>
      <c r="F55" s="57">
        <f t="shared" si="26"/>
        <v>0</v>
      </c>
      <c r="G55" s="57">
        <f t="shared" si="26"/>
        <v>0</v>
      </c>
      <c r="H55" s="57">
        <f t="shared" si="26"/>
        <v>0</v>
      </c>
      <c r="I55" s="57">
        <f t="shared" ref="I55:L55" si="27">I56</f>
        <v>0</v>
      </c>
      <c r="J55" s="57">
        <f t="shared" si="27"/>
        <v>0</v>
      </c>
      <c r="K55" s="57">
        <f t="shared" si="27"/>
        <v>0</v>
      </c>
      <c r="L55" s="57">
        <f t="shared" si="27"/>
        <v>0</v>
      </c>
    </row>
    <row r="56" spans="1:17" x14ac:dyDescent="0.25">
      <c r="A56" s="63">
        <v>3223</v>
      </c>
      <c r="B56" s="64" t="s">
        <v>95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/>
      <c r="J56" s="65"/>
      <c r="K56" s="65"/>
      <c r="L56" s="65"/>
    </row>
    <row r="57" spans="1:17" ht="26.4" x14ac:dyDescent="0.25">
      <c r="A57" s="68" t="s">
        <v>137</v>
      </c>
      <c r="B57" s="69" t="s">
        <v>169</v>
      </c>
      <c r="C57" s="53">
        <f t="shared" ref="C57:H61" si="28">(SUM(C58))</f>
        <v>0</v>
      </c>
      <c r="D57" s="53">
        <f t="shared" si="28"/>
        <v>0</v>
      </c>
      <c r="E57" s="53">
        <f t="shared" si="28"/>
        <v>0</v>
      </c>
      <c r="F57" s="53">
        <f t="shared" si="28"/>
        <v>110000</v>
      </c>
      <c r="G57" s="53">
        <f t="shared" si="28"/>
        <v>0</v>
      </c>
      <c r="H57" s="53">
        <f t="shared" si="28"/>
        <v>0</v>
      </c>
      <c r="I57" s="53">
        <f t="shared" ref="I57:L61" si="29">SUM(I58)</f>
        <v>0</v>
      </c>
      <c r="J57" s="53">
        <f t="shared" si="29"/>
        <v>0</v>
      </c>
      <c r="K57" s="53">
        <f t="shared" si="29"/>
        <v>0</v>
      </c>
      <c r="L57" s="53">
        <f t="shared" si="29"/>
        <v>0</v>
      </c>
    </row>
    <row r="58" spans="1:17" ht="66" x14ac:dyDescent="0.25">
      <c r="A58" s="70" t="s">
        <v>318</v>
      </c>
      <c r="B58" s="67" t="s">
        <v>317</v>
      </c>
      <c r="C58" s="57">
        <f>(SUM(C60))</f>
        <v>0</v>
      </c>
      <c r="D58" s="57">
        <f>(SUM(D60))</f>
        <v>0</v>
      </c>
      <c r="E58" s="57">
        <f>(SUM(E60))</f>
        <v>0</v>
      </c>
      <c r="F58" s="57">
        <f>(SUM(F60))</f>
        <v>110000</v>
      </c>
      <c r="G58" s="57">
        <f>(SUM(G60))</f>
        <v>0</v>
      </c>
      <c r="H58" s="57">
        <f>(SUM(H60))</f>
        <v>0</v>
      </c>
      <c r="I58" s="57">
        <f>SUM(I60)</f>
        <v>0</v>
      </c>
      <c r="J58" s="57">
        <f>SUM(J60)</f>
        <v>0</v>
      </c>
      <c r="K58" s="57">
        <f>SUM(K60)</f>
        <v>0</v>
      </c>
      <c r="L58" s="57">
        <f>SUM(L60)</f>
        <v>0</v>
      </c>
      <c r="M58" s="228" t="s">
        <v>47</v>
      </c>
      <c r="N58" s="229"/>
      <c r="O58" s="229"/>
      <c r="P58" s="229"/>
      <c r="Q58" s="229"/>
    </row>
    <row r="59" spans="1:17" x14ac:dyDescent="0.25">
      <c r="A59" s="230" t="s">
        <v>178</v>
      </c>
      <c r="B59" s="67" t="s">
        <v>46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173"/>
      <c r="N59" s="173"/>
      <c r="O59" s="173"/>
      <c r="P59" s="173"/>
      <c r="Q59" s="173"/>
    </row>
    <row r="60" spans="1:17" s="62" customFormat="1" ht="26.4" x14ac:dyDescent="0.25">
      <c r="A60" s="71" t="s">
        <v>170</v>
      </c>
      <c r="B60" s="72" t="s">
        <v>24</v>
      </c>
      <c r="C60" s="73">
        <f t="shared" si="28"/>
        <v>0</v>
      </c>
      <c r="D60" s="73">
        <f t="shared" si="28"/>
        <v>0</v>
      </c>
      <c r="E60" s="73">
        <f t="shared" si="28"/>
        <v>0</v>
      </c>
      <c r="F60" s="73">
        <f t="shared" si="28"/>
        <v>110000</v>
      </c>
      <c r="G60" s="73">
        <f t="shared" si="28"/>
        <v>0</v>
      </c>
      <c r="H60" s="73">
        <f t="shared" si="28"/>
        <v>0</v>
      </c>
      <c r="I60" s="73">
        <f t="shared" si="29"/>
        <v>0</v>
      </c>
      <c r="J60" s="73">
        <f t="shared" si="29"/>
        <v>0</v>
      </c>
      <c r="K60" s="73">
        <f t="shared" si="29"/>
        <v>0</v>
      </c>
      <c r="L60" s="73">
        <f t="shared" si="29"/>
        <v>0</v>
      </c>
    </row>
    <row r="61" spans="1:17" s="62" customFormat="1" ht="26.4" x14ac:dyDescent="0.25">
      <c r="A61" s="71" t="s">
        <v>171</v>
      </c>
      <c r="B61" s="72" t="s">
        <v>172</v>
      </c>
      <c r="C61" s="73">
        <f t="shared" si="28"/>
        <v>0</v>
      </c>
      <c r="D61" s="73">
        <f t="shared" si="28"/>
        <v>0</v>
      </c>
      <c r="E61" s="73">
        <f t="shared" si="28"/>
        <v>0</v>
      </c>
      <c r="F61" s="73">
        <f t="shared" si="28"/>
        <v>110000</v>
      </c>
      <c r="G61" s="73">
        <f t="shared" si="28"/>
        <v>0</v>
      </c>
      <c r="H61" s="73">
        <f t="shared" si="28"/>
        <v>0</v>
      </c>
      <c r="I61" s="73">
        <f t="shared" si="29"/>
        <v>0</v>
      </c>
      <c r="J61" s="73">
        <f t="shared" si="29"/>
        <v>0</v>
      </c>
      <c r="K61" s="73">
        <f t="shared" si="29"/>
        <v>0</v>
      </c>
      <c r="L61" s="73">
        <f t="shared" si="29"/>
        <v>0</v>
      </c>
    </row>
    <row r="62" spans="1:17" s="62" customFormat="1" ht="26.4" x14ac:dyDescent="0.25">
      <c r="A62" s="71" t="s">
        <v>173</v>
      </c>
      <c r="B62" s="72" t="s">
        <v>174</v>
      </c>
      <c r="C62" s="73">
        <f>(C63)</f>
        <v>0</v>
      </c>
      <c r="D62" s="73">
        <f>(D63)</f>
        <v>0</v>
      </c>
      <c r="E62" s="73">
        <v>0</v>
      </c>
      <c r="F62" s="73">
        <v>110000</v>
      </c>
      <c r="G62" s="73">
        <v>0</v>
      </c>
      <c r="H62" s="73">
        <v>0</v>
      </c>
      <c r="I62" s="73"/>
      <c r="J62" s="73"/>
      <c r="K62" s="73"/>
      <c r="L62" s="73"/>
    </row>
    <row r="63" spans="1:17" ht="26.4" x14ac:dyDescent="0.25">
      <c r="A63" s="63">
        <v>4511</v>
      </c>
      <c r="B63" s="64" t="s">
        <v>174</v>
      </c>
      <c r="C63" s="65">
        <f>(D63)</f>
        <v>0</v>
      </c>
      <c r="D63" s="65">
        <v>0</v>
      </c>
      <c r="E63" s="65">
        <v>0</v>
      </c>
      <c r="F63" s="160">
        <v>110000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</row>
    <row r="64" spans="1:17" ht="26.4" x14ac:dyDescent="0.25">
      <c r="A64" s="51" t="s">
        <v>137</v>
      </c>
      <c r="B64" s="52" t="s">
        <v>175</v>
      </c>
      <c r="C64" s="53">
        <f>(SUM(C65+C88+C89+C96+C107+C127+C113+C141))</f>
        <v>20065.329999999998</v>
      </c>
      <c r="D64" s="53">
        <f>(SUM(D65+D88+D89+D96+D107+D127+D113))</f>
        <v>13263.786581724069</v>
      </c>
      <c r="E64" s="74">
        <f>(SUM(E65+E88+E89+E96+E107+E127+E113))</f>
        <v>13338.642245669918</v>
      </c>
      <c r="F64" s="74">
        <f>(SUM(F65+F88+F89+F96+F107+F127+F113))</f>
        <v>16531.110722012076</v>
      </c>
      <c r="G64" s="74">
        <f>(SUM(G65+G88+G89+G96+G107+G127+G113))</f>
        <v>16531.110722012076</v>
      </c>
      <c r="H64" s="74">
        <f>(SUM(H65+H88+H89+H96+H107+H127+H113))</f>
        <v>16531.110722012076</v>
      </c>
      <c r="I64" s="53">
        <f>SUM(I65+I89+I107+I127+I113)</f>
        <v>0</v>
      </c>
      <c r="J64" s="53">
        <f>SUM(J65+J89+J107+J127+J113)</f>
        <v>0</v>
      </c>
      <c r="K64" s="53">
        <f>SUM(K65+K89+K107+K127+K113)</f>
        <v>0</v>
      </c>
      <c r="L64" s="53">
        <f>SUM(L65+L89+L107+L127+L113)</f>
        <v>0</v>
      </c>
    </row>
    <row r="65" spans="1:12" ht="52.8" x14ac:dyDescent="0.25">
      <c r="A65" s="55" t="s">
        <v>176</v>
      </c>
      <c r="B65" s="56" t="s">
        <v>177</v>
      </c>
      <c r="C65" s="57">
        <f t="shared" ref="C65:H65" si="30">(SUM(C67))</f>
        <v>5972.53</v>
      </c>
      <c r="D65" s="57">
        <f t="shared" si="30"/>
        <v>4645.298294511912</v>
      </c>
      <c r="E65" s="57">
        <f t="shared" si="30"/>
        <v>4645.298294511912</v>
      </c>
      <c r="F65" s="57">
        <f t="shared" si="30"/>
        <v>5000</v>
      </c>
      <c r="G65" s="57">
        <f t="shared" si="30"/>
        <v>5000</v>
      </c>
      <c r="H65" s="57">
        <f t="shared" si="30"/>
        <v>5000</v>
      </c>
      <c r="I65" s="57">
        <f t="shared" ref="I65:L65" si="31">SUM(I67)</f>
        <v>0</v>
      </c>
      <c r="J65" s="57">
        <f t="shared" si="31"/>
        <v>0</v>
      </c>
      <c r="K65" s="57">
        <f t="shared" si="31"/>
        <v>0</v>
      </c>
      <c r="L65" s="57">
        <f t="shared" si="31"/>
        <v>0</v>
      </c>
    </row>
    <row r="66" spans="1:12" x14ac:dyDescent="0.25">
      <c r="A66" s="58" t="s">
        <v>178</v>
      </c>
      <c r="B66" s="56" t="s">
        <v>46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/>
      <c r="J66" s="57"/>
      <c r="K66" s="57"/>
      <c r="L66" s="57"/>
    </row>
    <row r="67" spans="1:12" s="62" customFormat="1" x14ac:dyDescent="0.25">
      <c r="A67" s="59">
        <v>3</v>
      </c>
      <c r="B67" s="60" t="s">
        <v>22</v>
      </c>
      <c r="C67" s="61">
        <f t="shared" ref="C67:H67" si="32">(SUM(C68))</f>
        <v>5972.53</v>
      </c>
      <c r="D67" s="61">
        <f t="shared" si="32"/>
        <v>4645.298294511912</v>
      </c>
      <c r="E67" s="61">
        <f t="shared" si="32"/>
        <v>4645.298294511912</v>
      </c>
      <c r="F67" s="61">
        <f t="shared" si="32"/>
        <v>5000</v>
      </c>
      <c r="G67" s="61">
        <f t="shared" si="32"/>
        <v>5000</v>
      </c>
      <c r="H67" s="61">
        <f t="shared" si="32"/>
        <v>5000</v>
      </c>
      <c r="I67" s="61">
        <f t="shared" ref="I67:L67" si="33">SUM(I68)</f>
        <v>0</v>
      </c>
      <c r="J67" s="61">
        <f t="shared" si="33"/>
        <v>0</v>
      </c>
      <c r="K67" s="61">
        <f t="shared" si="33"/>
        <v>0</v>
      </c>
      <c r="L67" s="61">
        <f t="shared" si="33"/>
        <v>0</v>
      </c>
    </row>
    <row r="68" spans="1:12" s="62" customFormat="1" x14ac:dyDescent="0.25">
      <c r="A68" s="59">
        <v>32</v>
      </c>
      <c r="B68" s="60" t="s">
        <v>30</v>
      </c>
      <c r="C68" s="61">
        <f t="shared" ref="C68:H68" si="34">(C69+C73+C77+C79)</f>
        <v>5972.53</v>
      </c>
      <c r="D68" s="61">
        <f t="shared" si="34"/>
        <v>4645.298294511912</v>
      </c>
      <c r="E68" s="61">
        <f t="shared" si="34"/>
        <v>4645.298294511912</v>
      </c>
      <c r="F68" s="61">
        <f t="shared" si="34"/>
        <v>5000</v>
      </c>
      <c r="G68" s="61">
        <f t="shared" si="34"/>
        <v>5000</v>
      </c>
      <c r="H68" s="61">
        <f t="shared" si="34"/>
        <v>5000</v>
      </c>
      <c r="I68" s="61">
        <f>SUM(I79)</f>
        <v>0</v>
      </c>
      <c r="J68" s="61">
        <f>SUM(J79)</f>
        <v>0</v>
      </c>
      <c r="K68" s="61">
        <f>SUM(K79)</f>
        <v>0</v>
      </c>
      <c r="L68" s="61">
        <f>SUM(L79)</f>
        <v>0</v>
      </c>
    </row>
    <row r="69" spans="1:12" s="62" customFormat="1" x14ac:dyDescent="0.25">
      <c r="A69" s="59">
        <v>321</v>
      </c>
      <c r="B69" s="60" t="s">
        <v>88</v>
      </c>
      <c r="C69" s="61">
        <f t="shared" ref="C69:C78" si="35">(D69+E69+G69++I69+J69+K69+L69)</f>
        <v>0</v>
      </c>
      <c r="D69" s="61">
        <f>(D70+D71+D72)</f>
        <v>0</v>
      </c>
      <c r="E69" s="61">
        <v>0</v>
      </c>
      <c r="F69" s="61">
        <v>0</v>
      </c>
      <c r="G69" s="61">
        <v>0</v>
      </c>
      <c r="H69" s="61">
        <v>0</v>
      </c>
      <c r="I69" s="61"/>
      <c r="J69" s="61"/>
      <c r="K69" s="61"/>
      <c r="L69" s="61"/>
    </row>
    <row r="70" spans="1:12" s="62" customFormat="1" x14ac:dyDescent="0.25">
      <c r="A70" s="63">
        <v>3211</v>
      </c>
      <c r="B70" s="64" t="s">
        <v>89</v>
      </c>
      <c r="C70" s="65">
        <f t="shared" si="35"/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/>
      <c r="J70" s="65"/>
      <c r="K70" s="65"/>
      <c r="L70" s="65"/>
    </row>
    <row r="71" spans="1:12" s="62" customFormat="1" x14ac:dyDescent="0.25">
      <c r="A71" s="63">
        <v>3213</v>
      </c>
      <c r="B71" s="64" t="s">
        <v>142</v>
      </c>
      <c r="C71" s="65">
        <f t="shared" si="35"/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/>
      <c r="J71" s="65"/>
      <c r="K71" s="65"/>
      <c r="L71" s="65"/>
    </row>
    <row r="72" spans="1:12" s="62" customFormat="1" x14ac:dyDescent="0.25">
      <c r="A72" s="63">
        <v>3214</v>
      </c>
      <c r="B72" s="64" t="s">
        <v>143</v>
      </c>
      <c r="C72" s="65">
        <f t="shared" si="35"/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/>
      <c r="J72" s="65"/>
      <c r="K72" s="65"/>
      <c r="L72" s="65"/>
    </row>
    <row r="73" spans="1:12" s="62" customFormat="1" x14ac:dyDescent="0.25">
      <c r="A73" s="75">
        <v>322</v>
      </c>
      <c r="B73" s="76" t="s">
        <v>144</v>
      </c>
      <c r="C73" s="61">
        <f t="shared" si="35"/>
        <v>0</v>
      </c>
      <c r="D73" s="77">
        <f>(SUM(D74:D76))</f>
        <v>0</v>
      </c>
      <c r="E73" s="77">
        <v>0</v>
      </c>
      <c r="F73" s="77">
        <v>0</v>
      </c>
      <c r="G73" s="77">
        <v>0</v>
      </c>
      <c r="H73" s="77">
        <v>0</v>
      </c>
      <c r="I73" s="77"/>
      <c r="J73" s="77"/>
      <c r="K73" s="77"/>
      <c r="L73" s="77"/>
    </row>
    <row r="74" spans="1:12" s="62" customFormat="1" ht="26.4" x14ac:dyDescent="0.25">
      <c r="A74" s="63">
        <v>3221</v>
      </c>
      <c r="B74" s="64" t="s">
        <v>145</v>
      </c>
      <c r="C74" s="65">
        <f t="shared" si="35"/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/>
      <c r="J74" s="65"/>
      <c r="K74" s="65"/>
      <c r="L74" s="65"/>
    </row>
    <row r="75" spans="1:12" s="62" customFormat="1" x14ac:dyDescent="0.25">
      <c r="A75" s="63">
        <v>3222</v>
      </c>
      <c r="B75" s="64" t="s">
        <v>94</v>
      </c>
      <c r="C75" s="65">
        <f t="shared" si="35"/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/>
      <c r="J75" s="65"/>
      <c r="K75" s="65"/>
      <c r="L75" s="65"/>
    </row>
    <row r="76" spans="1:12" s="62" customFormat="1" x14ac:dyDescent="0.25">
      <c r="A76" s="63">
        <v>3225</v>
      </c>
      <c r="B76" s="64" t="s">
        <v>179</v>
      </c>
      <c r="C76" s="65">
        <f t="shared" si="35"/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/>
      <c r="J76" s="65"/>
      <c r="K76" s="65"/>
      <c r="L76" s="65"/>
    </row>
    <row r="77" spans="1:12" s="62" customFormat="1" x14ac:dyDescent="0.25">
      <c r="A77" s="59">
        <v>323</v>
      </c>
      <c r="B77" s="60" t="s">
        <v>99</v>
      </c>
      <c r="C77" s="61">
        <f t="shared" si="35"/>
        <v>0</v>
      </c>
      <c r="D77" s="61">
        <f>(SUM(D78))</f>
        <v>0</v>
      </c>
      <c r="E77" s="61">
        <v>0</v>
      </c>
      <c r="F77" s="61">
        <v>0</v>
      </c>
      <c r="G77" s="61">
        <v>0</v>
      </c>
      <c r="H77" s="61">
        <v>0</v>
      </c>
      <c r="I77" s="61"/>
      <c r="J77" s="61"/>
      <c r="K77" s="61"/>
      <c r="L77" s="61"/>
    </row>
    <row r="78" spans="1:12" s="62" customFormat="1" x14ac:dyDescent="0.25">
      <c r="A78" s="63">
        <v>3237</v>
      </c>
      <c r="B78" s="64" t="s">
        <v>153</v>
      </c>
      <c r="C78" s="65">
        <f t="shared" si="35"/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/>
      <c r="J78" s="65"/>
      <c r="K78" s="65"/>
      <c r="L78" s="65"/>
    </row>
    <row r="79" spans="1:12" s="62" customFormat="1" ht="26.4" x14ac:dyDescent="0.25">
      <c r="A79" s="59">
        <v>329</v>
      </c>
      <c r="B79" s="60" t="s">
        <v>154</v>
      </c>
      <c r="C79" s="61">
        <f>(SUM(C80:C81))</f>
        <v>5972.53</v>
      </c>
      <c r="D79" s="61">
        <v>4645.298294511912</v>
      </c>
      <c r="E79" s="61">
        <v>4645.298294511912</v>
      </c>
      <c r="F79" s="61">
        <v>5000</v>
      </c>
      <c r="G79" s="61">
        <v>5000</v>
      </c>
      <c r="H79" s="61">
        <v>5000</v>
      </c>
      <c r="I79" s="61">
        <f>SUM(I88)</f>
        <v>0</v>
      </c>
      <c r="J79" s="61">
        <f>SUM(J88)</f>
        <v>0</v>
      </c>
      <c r="K79" s="61">
        <f>SUM(K88)</f>
        <v>0</v>
      </c>
      <c r="L79" s="61">
        <f>SUM(L88)</f>
        <v>0</v>
      </c>
    </row>
    <row r="80" spans="1:12" s="62" customFormat="1" ht="26.4" x14ac:dyDescent="0.25">
      <c r="A80" s="59">
        <v>3299</v>
      </c>
      <c r="B80" s="60" t="s">
        <v>154</v>
      </c>
      <c r="C80" s="161">
        <v>5972.53</v>
      </c>
      <c r="D80" s="61">
        <v>4645.298294511912</v>
      </c>
      <c r="E80" s="61">
        <v>4645.298294511912</v>
      </c>
      <c r="F80" s="61">
        <v>5000</v>
      </c>
      <c r="G80" s="61">
        <v>5000</v>
      </c>
      <c r="H80" s="61">
        <v>5000</v>
      </c>
      <c r="I80" s="61"/>
      <c r="J80" s="61"/>
      <c r="K80" s="61"/>
      <c r="L80" s="61"/>
    </row>
    <row r="81" spans="1:12" ht="52.8" x14ac:dyDescent="0.25">
      <c r="A81" s="55" t="s">
        <v>180</v>
      </c>
      <c r="B81" s="56" t="s">
        <v>181</v>
      </c>
      <c r="C81" s="57">
        <f t="shared" ref="C81:H81" si="36">(SUM(C83))</f>
        <v>0</v>
      </c>
      <c r="D81" s="57">
        <f t="shared" si="36"/>
        <v>1990.8421262193906</v>
      </c>
      <c r="E81" s="57">
        <f t="shared" si="36"/>
        <v>265.44561682925212</v>
      </c>
      <c r="F81" s="57">
        <f t="shared" si="36"/>
        <v>1175.6300000000001</v>
      </c>
      <c r="G81" s="57">
        <f t="shared" si="36"/>
        <v>1175.6300000000001</v>
      </c>
      <c r="H81" s="57">
        <f t="shared" si="36"/>
        <v>1175.6300000000001</v>
      </c>
      <c r="I81" s="57">
        <f t="shared" ref="I81:L81" si="37">SUM(I83)</f>
        <v>0</v>
      </c>
      <c r="J81" s="57">
        <f t="shared" si="37"/>
        <v>0</v>
      </c>
      <c r="K81" s="57">
        <f t="shared" si="37"/>
        <v>0</v>
      </c>
      <c r="L81" s="57">
        <f t="shared" si="37"/>
        <v>0</v>
      </c>
    </row>
    <row r="82" spans="1:12" x14ac:dyDescent="0.25">
      <c r="A82" s="58" t="s">
        <v>178</v>
      </c>
      <c r="B82" s="56" t="s">
        <v>46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/>
      <c r="J82" s="57"/>
      <c r="K82" s="57"/>
      <c r="L82" s="57"/>
    </row>
    <row r="83" spans="1:12" x14ac:dyDescent="0.25">
      <c r="A83" s="59">
        <v>3</v>
      </c>
      <c r="B83" s="60" t="s">
        <v>22</v>
      </c>
      <c r="C83" s="61">
        <f>(SUM(C87))</f>
        <v>0</v>
      </c>
      <c r="D83" s="61">
        <f>(SUM(D88))</f>
        <v>1990.8421262193906</v>
      </c>
      <c r="E83" s="61">
        <f>(SUM(E88))</f>
        <v>265.44561682925212</v>
      </c>
      <c r="F83" s="61">
        <f>(SUM(F88))</f>
        <v>1175.6300000000001</v>
      </c>
      <c r="G83" s="61">
        <f>(SUM(G88))</f>
        <v>1175.6300000000001</v>
      </c>
      <c r="H83" s="61">
        <f>(SUM(H88))</f>
        <v>1175.6300000000001</v>
      </c>
      <c r="I83" s="61">
        <f t="shared" ref="I83:L85" si="38">SUM(I84)</f>
        <v>0</v>
      </c>
      <c r="J83" s="61">
        <f t="shared" si="38"/>
        <v>0</v>
      </c>
      <c r="K83" s="61">
        <f t="shared" si="38"/>
        <v>0</v>
      </c>
      <c r="L83" s="61">
        <f t="shared" si="38"/>
        <v>0</v>
      </c>
    </row>
    <row r="84" spans="1:12" s="62" customFormat="1" x14ac:dyDescent="0.25">
      <c r="A84" s="59">
        <v>32</v>
      </c>
      <c r="B84" s="60" t="s">
        <v>30</v>
      </c>
      <c r="C84" s="61">
        <f t="shared" ref="C84:H85" si="39">(SUM(C85))</f>
        <v>0</v>
      </c>
      <c r="D84" s="61">
        <f t="shared" si="39"/>
        <v>0</v>
      </c>
      <c r="E84" s="61">
        <f t="shared" si="39"/>
        <v>0</v>
      </c>
      <c r="F84" s="61">
        <f t="shared" si="39"/>
        <v>0</v>
      </c>
      <c r="G84" s="61">
        <f t="shared" si="39"/>
        <v>0</v>
      </c>
      <c r="H84" s="61">
        <f t="shared" si="39"/>
        <v>0</v>
      </c>
      <c r="I84" s="61">
        <f t="shared" si="38"/>
        <v>0</v>
      </c>
      <c r="J84" s="61">
        <f t="shared" si="38"/>
        <v>0</v>
      </c>
      <c r="K84" s="61">
        <f t="shared" si="38"/>
        <v>0</v>
      </c>
      <c r="L84" s="61">
        <f t="shared" si="38"/>
        <v>0</v>
      </c>
    </row>
    <row r="85" spans="1:12" s="62" customFormat="1" x14ac:dyDescent="0.25">
      <c r="A85" s="59">
        <v>323</v>
      </c>
      <c r="B85" s="60" t="s">
        <v>99</v>
      </c>
      <c r="C85" s="61">
        <f t="shared" si="39"/>
        <v>0</v>
      </c>
      <c r="D85" s="61">
        <f t="shared" si="39"/>
        <v>0</v>
      </c>
      <c r="E85" s="61">
        <f t="shared" si="39"/>
        <v>0</v>
      </c>
      <c r="F85" s="61">
        <f t="shared" si="39"/>
        <v>0</v>
      </c>
      <c r="G85" s="61">
        <f t="shared" si="39"/>
        <v>0</v>
      </c>
      <c r="H85" s="61">
        <f t="shared" si="39"/>
        <v>0</v>
      </c>
      <c r="I85" s="61">
        <f t="shared" si="38"/>
        <v>0</v>
      </c>
      <c r="J85" s="61">
        <f t="shared" si="38"/>
        <v>0</v>
      </c>
      <c r="K85" s="61">
        <f t="shared" si="38"/>
        <v>0</v>
      </c>
      <c r="L85" s="61">
        <f t="shared" si="38"/>
        <v>0</v>
      </c>
    </row>
    <row r="86" spans="1:12" s="62" customFormat="1" x14ac:dyDescent="0.25">
      <c r="A86" s="63">
        <v>3237</v>
      </c>
      <c r="B86" s="64" t="s">
        <v>153</v>
      </c>
      <c r="C86" s="65">
        <f>(D86)</f>
        <v>0</v>
      </c>
      <c r="D86" s="65">
        <v>0</v>
      </c>
      <c r="E86" s="65">
        <v>0</v>
      </c>
      <c r="F86" s="65">
        <v>0</v>
      </c>
      <c r="G86" s="65">
        <v>0</v>
      </c>
      <c r="H86" s="65">
        <v>0</v>
      </c>
      <c r="I86" s="65"/>
      <c r="J86" s="65"/>
      <c r="K86" s="65"/>
      <c r="L86" s="65"/>
    </row>
    <row r="87" spans="1:12" s="62" customFormat="1" x14ac:dyDescent="0.25">
      <c r="A87" s="63">
        <v>329</v>
      </c>
      <c r="B87" s="64" t="s">
        <v>154</v>
      </c>
      <c r="C87" s="61">
        <v>0</v>
      </c>
      <c r="D87" s="61">
        <f>(SUM(D88))</f>
        <v>1990.8421262193906</v>
      </c>
      <c r="E87" s="61">
        <f>(SUM(E88))</f>
        <v>265.44561682925212</v>
      </c>
      <c r="F87" s="61">
        <f>(SUM(F88))</f>
        <v>1175.6300000000001</v>
      </c>
      <c r="G87" s="61">
        <f>(SUM(G88))</f>
        <v>1175.6300000000001</v>
      </c>
      <c r="H87" s="61">
        <f>(SUM(H88))</f>
        <v>1175.6300000000001</v>
      </c>
      <c r="I87" s="65"/>
      <c r="J87" s="65"/>
      <c r="K87" s="65"/>
      <c r="L87" s="65"/>
    </row>
    <row r="88" spans="1:12" x14ac:dyDescent="0.25">
      <c r="A88" s="63">
        <v>3299</v>
      </c>
      <c r="B88" s="64" t="s">
        <v>154</v>
      </c>
      <c r="C88" s="65">
        <v>0</v>
      </c>
      <c r="D88" s="65">
        <v>1990.8421262193906</v>
      </c>
      <c r="E88" s="65">
        <v>265.44561682925212</v>
      </c>
      <c r="F88" s="65">
        <v>1175.6300000000001</v>
      </c>
      <c r="G88" s="65">
        <v>1175.6300000000001</v>
      </c>
      <c r="H88" s="65">
        <v>1175.6300000000001</v>
      </c>
      <c r="I88" s="65"/>
      <c r="J88" s="65"/>
      <c r="K88" s="65"/>
      <c r="L88" s="65"/>
    </row>
    <row r="89" spans="1:12" ht="52.8" x14ac:dyDescent="0.25">
      <c r="A89" s="55" t="s">
        <v>182</v>
      </c>
      <c r="B89" s="56" t="s">
        <v>183</v>
      </c>
      <c r="C89" s="163">
        <f t="shared" ref="C89:H89" si="40">(SUM(C91))</f>
        <v>2632.82</v>
      </c>
      <c r="D89" s="57">
        <f t="shared" si="40"/>
        <v>256.95135709071604</v>
      </c>
      <c r="E89" s="57">
        <f t="shared" si="40"/>
        <v>530.89123365850423</v>
      </c>
      <c r="F89" s="57">
        <f t="shared" si="40"/>
        <v>530.89123365850423</v>
      </c>
      <c r="G89" s="57">
        <f t="shared" si="40"/>
        <v>530.89123365850423</v>
      </c>
      <c r="H89" s="57">
        <f t="shared" si="40"/>
        <v>530.89123365850423</v>
      </c>
      <c r="I89" s="57">
        <f t="shared" ref="I89:L89" si="41">SUM(I91)</f>
        <v>0</v>
      </c>
      <c r="J89" s="57">
        <f t="shared" si="41"/>
        <v>0</v>
      </c>
      <c r="K89" s="57">
        <f t="shared" si="41"/>
        <v>0</v>
      </c>
      <c r="L89" s="57">
        <f t="shared" si="41"/>
        <v>0</v>
      </c>
    </row>
    <row r="90" spans="1:12" x14ac:dyDescent="0.25">
      <c r="A90" s="58" t="s">
        <v>178</v>
      </c>
      <c r="B90" s="56" t="s">
        <v>46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57"/>
      <c r="J90" s="57"/>
      <c r="K90" s="57"/>
      <c r="L90" s="57"/>
    </row>
    <row r="91" spans="1:12" x14ac:dyDescent="0.25">
      <c r="A91" s="59">
        <v>3</v>
      </c>
      <c r="B91" s="60" t="s">
        <v>22</v>
      </c>
      <c r="C91" s="61">
        <f t="shared" ref="C91:H92" si="42">(SUM(C92))</f>
        <v>2632.82</v>
      </c>
      <c r="D91" s="61">
        <f t="shared" si="42"/>
        <v>256.95135709071604</v>
      </c>
      <c r="E91" s="61">
        <f t="shared" si="42"/>
        <v>530.89123365850423</v>
      </c>
      <c r="F91" s="61">
        <f t="shared" si="42"/>
        <v>530.89123365850423</v>
      </c>
      <c r="G91" s="61">
        <f t="shared" si="42"/>
        <v>530.89123365850423</v>
      </c>
      <c r="H91" s="61">
        <f t="shared" si="42"/>
        <v>530.89123365850423</v>
      </c>
      <c r="I91" s="61">
        <f t="shared" ref="I91:L92" si="43">SUM(I92)</f>
        <v>0</v>
      </c>
      <c r="J91" s="61">
        <f t="shared" si="43"/>
        <v>0</v>
      </c>
      <c r="K91" s="61">
        <f t="shared" si="43"/>
        <v>0</v>
      </c>
      <c r="L91" s="61">
        <f t="shared" si="43"/>
        <v>0</v>
      </c>
    </row>
    <row r="92" spans="1:12" s="62" customFormat="1" x14ac:dyDescent="0.25">
      <c r="A92" s="59">
        <v>32</v>
      </c>
      <c r="B92" s="60" t="s">
        <v>30</v>
      </c>
      <c r="C92" s="61">
        <f t="shared" si="42"/>
        <v>2632.82</v>
      </c>
      <c r="D92" s="61">
        <f t="shared" si="42"/>
        <v>256.95135709071604</v>
      </c>
      <c r="E92" s="61">
        <f t="shared" si="42"/>
        <v>530.89123365850423</v>
      </c>
      <c r="F92" s="61">
        <f t="shared" si="42"/>
        <v>530.89123365850423</v>
      </c>
      <c r="G92" s="61">
        <f t="shared" si="42"/>
        <v>530.89123365850423</v>
      </c>
      <c r="H92" s="61">
        <f t="shared" si="42"/>
        <v>530.89123365850423</v>
      </c>
      <c r="I92" s="61">
        <f t="shared" si="43"/>
        <v>0</v>
      </c>
      <c r="J92" s="61">
        <f t="shared" si="43"/>
        <v>0</v>
      </c>
      <c r="K92" s="61">
        <f t="shared" si="43"/>
        <v>0</v>
      </c>
      <c r="L92" s="61">
        <f t="shared" si="43"/>
        <v>0</v>
      </c>
    </row>
    <row r="93" spans="1:12" s="62" customFormat="1" ht="26.4" x14ac:dyDescent="0.25">
      <c r="A93" s="59">
        <v>329</v>
      </c>
      <c r="B93" s="60" t="s">
        <v>154</v>
      </c>
      <c r="C93" s="61">
        <f t="shared" ref="C93:H93" si="44">(SUM(C94+C95))</f>
        <v>2632.82</v>
      </c>
      <c r="D93" s="61">
        <f t="shared" si="44"/>
        <v>256.95135709071604</v>
      </c>
      <c r="E93" s="61">
        <f t="shared" si="44"/>
        <v>530.89123365850423</v>
      </c>
      <c r="F93" s="61">
        <f t="shared" si="44"/>
        <v>530.89123365850423</v>
      </c>
      <c r="G93" s="61">
        <f t="shared" si="44"/>
        <v>530.89123365850423</v>
      </c>
      <c r="H93" s="61">
        <f t="shared" si="44"/>
        <v>530.89123365850423</v>
      </c>
      <c r="I93" s="61">
        <f t="shared" ref="I93:L93" si="45">SUM(I94+I95)</f>
        <v>0</v>
      </c>
      <c r="J93" s="61">
        <f t="shared" si="45"/>
        <v>0</v>
      </c>
      <c r="K93" s="61">
        <f t="shared" si="45"/>
        <v>0</v>
      </c>
      <c r="L93" s="61">
        <f t="shared" si="45"/>
        <v>0</v>
      </c>
    </row>
    <row r="94" spans="1:12" s="62" customFormat="1" ht="26.4" x14ac:dyDescent="0.25">
      <c r="A94" s="63">
        <v>3291</v>
      </c>
      <c r="B94" s="64" t="s">
        <v>184</v>
      </c>
      <c r="C94" s="65">
        <v>911.14</v>
      </c>
      <c r="D94" s="65">
        <v>185.81193178047647</v>
      </c>
      <c r="E94" s="65">
        <v>265.44561682925212</v>
      </c>
      <c r="F94" s="65">
        <v>265.44561682925212</v>
      </c>
      <c r="G94" s="65">
        <v>265.44561682925212</v>
      </c>
      <c r="H94" s="65">
        <v>265.44561682925212</v>
      </c>
      <c r="I94" s="65"/>
      <c r="J94" s="65"/>
      <c r="K94" s="65"/>
      <c r="L94" s="65"/>
    </row>
    <row r="95" spans="1:12" x14ac:dyDescent="0.25">
      <c r="A95" s="63">
        <v>3299</v>
      </c>
      <c r="B95" s="64" t="s">
        <v>154</v>
      </c>
      <c r="C95" s="65">
        <v>1721.68</v>
      </c>
      <c r="D95" s="65">
        <v>71.13942531023956</v>
      </c>
      <c r="E95" s="65">
        <v>265.44561682925212</v>
      </c>
      <c r="F95" s="65">
        <v>265.44561682925212</v>
      </c>
      <c r="G95" s="65">
        <v>265.44561682925212</v>
      </c>
      <c r="H95" s="65">
        <v>265.44561682925212</v>
      </c>
      <c r="I95" s="65"/>
      <c r="J95" s="65"/>
      <c r="K95" s="65"/>
      <c r="L95" s="65"/>
    </row>
    <row r="96" spans="1:12" ht="52.8" x14ac:dyDescent="0.25">
      <c r="A96" s="55" t="s">
        <v>185</v>
      </c>
      <c r="B96" s="56" t="s">
        <v>186</v>
      </c>
      <c r="C96" s="57">
        <f t="shared" ref="C96:H96" si="46">(SUM(C98))</f>
        <v>0</v>
      </c>
      <c r="D96" s="57">
        <f t="shared" si="46"/>
        <v>265.44561682925212</v>
      </c>
      <c r="E96" s="57">
        <f t="shared" si="46"/>
        <v>265.44561682925212</v>
      </c>
      <c r="F96" s="57">
        <f t="shared" si="46"/>
        <v>265.44561682925212</v>
      </c>
      <c r="G96" s="57">
        <f t="shared" si="46"/>
        <v>265.44561682925212</v>
      </c>
      <c r="H96" s="57">
        <f t="shared" si="46"/>
        <v>265.44561682925212</v>
      </c>
      <c r="I96" s="57">
        <f t="shared" ref="I96:L96" si="47">SUM(I98)</f>
        <v>0</v>
      </c>
      <c r="J96" s="57">
        <f t="shared" si="47"/>
        <v>0</v>
      </c>
      <c r="K96" s="57">
        <f t="shared" si="47"/>
        <v>0</v>
      </c>
      <c r="L96" s="57">
        <f t="shared" si="47"/>
        <v>0</v>
      </c>
    </row>
    <row r="97" spans="1:12" x14ac:dyDescent="0.25">
      <c r="A97" s="58" t="s">
        <v>178</v>
      </c>
      <c r="B97" s="56" t="s">
        <v>46</v>
      </c>
      <c r="C97" s="57">
        <v>0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/>
      <c r="J97" s="57"/>
      <c r="K97" s="57"/>
      <c r="L97" s="57"/>
    </row>
    <row r="98" spans="1:12" s="54" customFormat="1" x14ac:dyDescent="0.25">
      <c r="A98" s="59">
        <v>3</v>
      </c>
      <c r="B98" s="60" t="s">
        <v>22</v>
      </c>
      <c r="C98" s="61">
        <f>(SUM(C99))</f>
        <v>0</v>
      </c>
      <c r="D98" s="61">
        <f>(SUM(D99+D104))</f>
        <v>265.44561682925212</v>
      </c>
      <c r="E98" s="61">
        <f>(SUM(E99+E104))</f>
        <v>265.44561682925212</v>
      </c>
      <c r="F98" s="61">
        <f>(SUM(F99+F104))</f>
        <v>265.44561682925212</v>
      </c>
      <c r="G98" s="61">
        <f>(SUM(G99+G104))</f>
        <v>265.44561682925212</v>
      </c>
      <c r="H98" s="61">
        <f>(SUM(H99+H104))</f>
        <v>265.44561682925212</v>
      </c>
      <c r="I98" s="61">
        <f t="shared" ref="I98:K98" si="48">SUM(I99+I104)</f>
        <v>0</v>
      </c>
      <c r="J98" s="61">
        <f t="shared" si="48"/>
        <v>0</v>
      </c>
      <c r="K98" s="61">
        <f t="shared" si="48"/>
        <v>0</v>
      </c>
      <c r="L98" s="61">
        <f>SUM(L99+L104)</f>
        <v>0</v>
      </c>
    </row>
    <row r="99" spans="1:12" s="54" customFormat="1" x14ac:dyDescent="0.25">
      <c r="A99" s="59">
        <v>32</v>
      </c>
      <c r="B99" s="60" t="s">
        <v>30</v>
      </c>
      <c r="C99" s="61">
        <f>(SUM(C100:C104))</f>
        <v>0</v>
      </c>
      <c r="D99" s="61">
        <f>(SUM(D100+D102))</f>
        <v>0</v>
      </c>
      <c r="E99" s="61">
        <f>(SUM(E100+E102))</f>
        <v>0</v>
      </c>
      <c r="F99" s="61">
        <f>(SUM(F100+F102))</f>
        <v>0</v>
      </c>
      <c r="G99" s="61">
        <f>(SUM(G100+G102))</f>
        <v>0</v>
      </c>
      <c r="H99" s="61">
        <f>(SUM(H100+H102))</f>
        <v>0</v>
      </c>
      <c r="I99" s="61">
        <f t="shared" ref="I99:K99" si="49">SUM(I100+I102)</f>
        <v>0</v>
      </c>
      <c r="J99" s="61">
        <f t="shared" si="49"/>
        <v>0</v>
      </c>
      <c r="K99" s="61">
        <f t="shared" si="49"/>
        <v>0</v>
      </c>
      <c r="L99" s="61">
        <f>SUM(L100+L102)</f>
        <v>0</v>
      </c>
    </row>
    <row r="100" spans="1:12" s="62" customFormat="1" x14ac:dyDescent="0.25">
      <c r="A100" s="59">
        <v>322</v>
      </c>
      <c r="B100" s="60" t="s">
        <v>144</v>
      </c>
      <c r="C100" s="61">
        <f t="shared" ref="C100:H100" si="50">(SUM(C101))</f>
        <v>0</v>
      </c>
      <c r="D100" s="61">
        <f t="shared" si="50"/>
        <v>0</v>
      </c>
      <c r="E100" s="61">
        <f t="shared" si="50"/>
        <v>0</v>
      </c>
      <c r="F100" s="61">
        <f t="shared" si="50"/>
        <v>0</v>
      </c>
      <c r="G100" s="61">
        <f t="shared" si="50"/>
        <v>0</v>
      </c>
      <c r="H100" s="61">
        <f t="shared" si="50"/>
        <v>0</v>
      </c>
      <c r="I100" s="61">
        <f t="shared" ref="I100:L100" si="51">SUM(I101)</f>
        <v>0</v>
      </c>
      <c r="J100" s="61">
        <f t="shared" si="51"/>
        <v>0</v>
      </c>
      <c r="K100" s="61">
        <f t="shared" si="51"/>
        <v>0</v>
      </c>
      <c r="L100" s="61">
        <f t="shared" si="51"/>
        <v>0</v>
      </c>
    </row>
    <row r="101" spans="1:12" x14ac:dyDescent="0.25">
      <c r="A101" s="63">
        <v>3222</v>
      </c>
      <c r="B101" s="64" t="s">
        <v>94</v>
      </c>
      <c r="C101" s="65">
        <v>0</v>
      </c>
      <c r="D101" s="65">
        <v>0</v>
      </c>
      <c r="E101" s="65">
        <v>0</v>
      </c>
      <c r="F101" s="65">
        <v>0</v>
      </c>
      <c r="G101" s="65">
        <v>0</v>
      </c>
      <c r="H101" s="65">
        <v>0</v>
      </c>
      <c r="I101" s="65"/>
      <c r="J101" s="65"/>
      <c r="K101" s="65"/>
      <c r="L101" s="65"/>
    </row>
    <row r="102" spans="1:12" s="62" customFormat="1" ht="26.4" x14ac:dyDescent="0.25">
      <c r="A102" s="59">
        <v>329</v>
      </c>
      <c r="B102" s="60" t="s">
        <v>154</v>
      </c>
      <c r="C102" s="61">
        <f t="shared" ref="C102:H102" si="52">(SUM(C103))</f>
        <v>0</v>
      </c>
      <c r="D102" s="61">
        <f t="shared" si="52"/>
        <v>0</v>
      </c>
      <c r="E102" s="61">
        <f t="shared" si="52"/>
        <v>0</v>
      </c>
      <c r="F102" s="61">
        <f t="shared" si="52"/>
        <v>0</v>
      </c>
      <c r="G102" s="61">
        <f t="shared" si="52"/>
        <v>0</v>
      </c>
      <c r="H102" s="61">
        <f t="shared" si="52"/>
        <v>0</v>
      </c>
      <c r="I102" s="61">
        <f t="shared" ref="I102:L102" si="53">SUM(I103)</f>
        <v>0</v>
      </c>
      <c r="J102" s="61">
        <f t="shared" si="53"/>
        <v>0</v>
      </c>
      <c r="K102" s="61">
        <f t="shared" si="53"/>
        <v>0</v>
      </c>
      <c r="L102" s="61">
        <f t="shared" si="53"/>
        <v>0</v>
      </c>
    </row>
    <row r="103" spans="1:12" s="62" customFormat="1" x14ac:dyDescent="0.25">
      <c r="A103" s="63">
        <v>3299</v>
      </c>
      <c r="B103" s="64" t="s">
        <v>154</v>
      </c>
      <c r="C103" s="65">
        <v>0</v>
      </c>
      <c r="D103" s="65">
        <v>0</v>
      </c>
      <c r="E103" s="65">
        <v>0</v>
      </c>
      <c r="F103" s="65">
        <v>0</v>
      </c>
      <c r="G103" s="65">
        <v>0</v>
      </c>
      <c r="H103" s="65">
        <v>0</v>
      </c>
      <c r="I103" s="65"/>
      <c r="J103" s="65"/>
      <c r="K103" s="65"/>
      <c r="L103" s="65"/>
    </row>
    <row r="104" spans="1:12" ht="26.4" x14ac:dyDescent="0.25">
      <c r="A104" s="59">
        <v>37</v>
      </c>
      <c r="B104" s="64" t="s">
        <v>161</v>
      </c>
      <c r="C104" s="61">
        <f t="shared" ref="C104:H104" si="54">(SUM(C105))</f>
        <v>0</v>
      </c>
      <c r="D104" s="61">
        <f t="shared" si="54"/>
        <v>265.44561682925212</v>
      </c>
      <c r="E104" s="61">
        <f t="shared" si="54"/>
        <v>265.44561682925212</v>
      </c>
      <c r="F104" s="61">
        <f t="shared" si="54"/>
        <v>265.44561682925212</v>
      </c>
      <c r="G104" s="61">
        <f t="shared" si="54"/>
        <v>265.44561682925212</v>
      </c>
      <c r="H104" s="61">
        <f t="shared" si="54"/>
        <v>265.44561682925212</v>
      </c>
      <c r="I104" s="61">
        <f t="shared" ref="I104:L105" si="55">SUM(I105)</f>
        <v>0</v>
      </c>
      <c r="J104" s="61">
        <f t="shared" si="55"/>
        <v>0</v>
      </c>
      <c r="K104" s="61">
        <f t="shared" si="55"/>
        <v>0</v>
      </c>
      <c r="L104" s="61">
        <f t="shared" si="55"/>
        <v>0</v>
      </c>
    </row>
    <row r="105" spans="1:12" s="62" customFormat="1" ht="26.4" x14ac:dyDescent="0.25">
      <c r="A105" s="59">
        <v>372</v>
      </c>
      <c r="B105" s="64" t="s">
        <v>162</v>
      </c>
      <c r="C105" s="61">
        <v>0</v>
      </c>
      <c r="D105" s="61">
        <f>(SUM(D106))</f>
        <v>265.44561682925212</v>
      </c>
      <c r="E105" s="61">
        <f>(SUM(E106))</f>
        <v>265.44561682925212</v>
      </c>
      <c r="F105" s="61">
        <f>(SUM(F106))</f>
        <v>265.44561682925212</v>
      </c>
      <c r="G105" s="61">
        <f>(SUM(G106))</f>
        <v>265.44561682925212</v>
      </c>
      <c r="H105" s="61">
        <f>(SUM(H106))</f>
        <v>265.44561682925212</v>
      </c>
      <c r="I105" s="61">
        <f t="shared" si="55"/>
        <v>0</v>
      </c>
      <c r="J105" s="61">
        <f t="shared" si="55"/>
        <v>0</v>
      </c>
      <c r="K105" s="61">
        <f t="shared" si="55"/>
        <v>0</v>
      </c>
      <c r="L105" s="61">
        <f t="shared" si="55"/>
        <v>0</v>
      </c>
    </row>
    <row r="106" spans="1:12" ht="26.4" x14ac:dyDescent="0.25">
      <c r="A106" s="63">
        <v>3722</v>
      </c>
      <c r="B106" s="64" t="s">
        <v>187</v>
      </c>
      <c r="C106" s="162">
        <v>0</v>
      </c>
      <c r="D106" s="65">
        <v>265.44561682925212</v>
      </c>
      <c r="E106" s="65">
        <v>265.44561682925212</v>
      </c>
      <c r="F106" s="65">
        <v>265.44561682925212</v>
      </c>
      <c r="G106" s="65">
        <v>265.44561682925212</v>
      </c>
      <c r="H106" s="65">
        <v>265.44561682925212</v>
      </c>
      <c r="I106" s="65"/>
      <c r="J106" s="65"/>
      <c r="K106" s="65"/>
      <c r="L106" s="65"/>
    </row>
    <row r="107" spans="1:12" s="62" customFormat="1" ht="52.8" x14ac:dyDescent="0.25">
      <c r="A107" s="55" t="s">
        <v>188</v>
      </c>
      <c r="B107" s="56" t="s">
        <v>189</v>
      </c>
      <c r="C107" s="57">
        <f t="shared" ref="C107:H107" si="56">(SUM(C109))</f>
        <v>530.89</v>
      </c>
      <c r="D107" s="57">
        <f t="shared" si="56"/>
        <v>530.89123365850423</v>
      </c>
      <c r="E107" s="57">
        <f t="shared" si="56"/>
        <v>530.89123365850423</v>
      </c>
      <c r="F107" s="57">
        <f t="shared" si="56"/>
        <v>531</v>
      </c>
      <c r="G107" s="57">
        <f t="shared" si="56"/>
        <v>531</v>
      </c>
      <c r="H107" s="57">
        <f t="shared" si="56"/>
        <v>531</v>
      </c>
      <c r="I107" s="57">
        <f t="shared" ref="I107:L107" si="57">SUM(I109)</f>
        <v>0</v>
      </c>
      <c r="J107" s="57">
        <f t="shared" si="57"/>
        <v>0</v>
      </c>
      <c r="K107" s="57">
        <f t="shared" si="57"/>
        <v>0</v>
      </c>
      <c r="L107" s="57">
        <f t="shared" si="57"/>
        <v>0</v>
      </c>
    </row>
    <row r="108" spans="1:12" s="62" customFormat="1" x14ac:dyDescent="0.25">
      <c r="A108" s="58" t="s">
        <v>178</v>
      </c>
      <c r="B108" s="56" t="s">
        <v>46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/>
      <c r="J108" s="57"/>
      <c r="K108" s="57"/>
      <c r="L108" s="57"/>
    </row>
    <row r="109" spans="1:12" x14ac:dyDescent="0.25">
      <c r="A109" s="59">
        <v>3</v>
      </c>
      <c r="B109" s="60" t="s">
        <v>22</v>
      </c>
      <c r="C109" s="61">
        <f t="shared" ref="C109:H110" si="58">(SUM(C110))</f>
        <v>530.89</v>
      </c>
      <c r="D109" s="61">
        <f t="shared" si="58"/>
        <v>530.89123365850423</v>
      </c>
      <c r="E109" s="61">
        <f t="shared" si="58"/>
        <v>530.89123365850423</v>
      </c>
      <c r="F109" s="61">
        <f t="shared" si="58"/>
        <v>531</v>
      </c>
      <c r="G109" s="61">
        <f t="shared" si="58"/>
        <v>531</v>
      </c>
      <c r="H109" s="61">
        <f t="shared" si="58"/>
        <v>531</v>
      </c>
      <c r="I109" s="61">
        <f t="shared" ref="I109:L111" si="59">SUM(I110)</f>
        <v>0</v>
      </c>
      <c r="J109" s="61">
        <f t="shared" si="59"/>
        <v>0</v>
      </c>
      <c r="K109" s="61">
        <f t="shared" si="59"/>
        <v>0</v>
      </c>
      <c r="L109" s="61">
        <f t="shared" si="59"/>
        <v>0</v>
      </c>
    </row>
    <row r="110" spans="1:12" x14ac:dyDescent="0.25">
      <c r="A110" s="59">
        <v>32</v>
      </c>
      <c r="B110" s="60" t="s">
        <v>30</v>
      </c>
      <c r="C110" s="61">
        <f t="shared" si="58"/>
        <v>530.89</v>
      </c>
      <c r="D110" s="61">
        <f t="shared" si="58"/>
        <v>530.89123365850423</v>
      </c>
      <c r="E110" s="61">
        <f t="shared" si="58"/>
        <v>530.89123365850423</v>
      </c>
      <c r="F110" s="61">
        <f t="shared" si="58"/>
        <v>531</v>
      </c>
      <c r="G110" s="61">
        <f t="shared" si="58"/>
        <v>531</v>
      </c>
      <c r="H110" s="61">
        <f t="shared" si="58"/>
        <v>531</v>
      </c>
      <c r="I110" s="61">
        <f t="shared" si="59"/>
        <v>0</v>
      </c>
      <c r="J110" s="61">
        <f t="shared" si="59"/>
        <v>0</v>
      </c>
      <c r="K110" s="61">
        <f t="shared" si="59"/>
        <v>0</v>
      </c>
      <c r="L110" s="61">
        <f t="shared" si="59"/>
        <v>0</v>
      </c>
    </row>
    <row r="111" spans="1:12" x14ac:dyDescent="0.25">
      <c r="A111" s="59">
        <v>323</v>
      </c>
      <c r="B111" s="60" t="s">
        <v>99</v>
      </c>
      <c r="C111" s="61">
        <v>530.89</v>
      </c>
      <c r="D111" s="61">
        <f>(SUM(D112))</f>
        <v>530.89123365850423</v>
      </c>
      <c r="E111" s="61">
        <f>(SUM(E112))</f>
        <v>530.89123365850423</v>
      </c>
      <c r="F111" s="61">
        <f>(SUM(F112))</f>
        <v>531</v>
      </c>
      <c r="G111" s="61">
        <f>(SUM(G112))</f>
        <v>531</v>
      </c>
      <c r="H111" s="61">
        <f>(SUM(H112))</f>
        <v>531</v>
      </c>
      <c r="I111" s="61">
        <f t="shared" si="59"/>
        <v>0</v>
      </c>
      <c r="J111" s="61">
        <f t="shared" si="59"/>
        <v>0</v>
      </c>
      <c r="K111" s="61">
        <f t="shared" si="59"/>
        <v>0</v>
      </c>
      <c r="L111" s="61">
        <f t="shared" si="59"/>
        <v>0</v>
      </c>
    </row>
    <row r="112" spans="1:12" s="54" customFormat="1" x14ac:dyDescent="0.25">
      <c r="A112" s="63">
        <v>3237</v>
      </c>
      <c r="B112" s="64" t="s">
        <v>153</v>
      </c>
      <c r="C112" s="65">
        <v>530.89</v>
      </c>
      <c r="D112" s="65">
        <v>530.89123365850423</v>
      </c>
      <c r="E112" s="65">
        <v>530.89123365850423</v>
      </c>
      <c r="F112" s="160">
        <v>531</v>
      </c>
      <c r="G112" s="160">
        <v>531</v>
      </c>
      <c r="H112" s="160">
        <v>531</v>
      </c>
      <c r="I112" s="65"/>
      <c r="J112" s="65"/>
      <c r="K112" s="65"/>
      <c r="L112" s="65"/>
    </row>
    <row r="113" spans="1:12" s="54" customFormat="1" ht="52.8" x14ac:dyDescent="0.25">
      <c r="A113" s="78" t="s">
        <v>296</v>
      </c>
      <c r="B113" s="56" t="s">
        <v>295</v>
      </c>
      <c r="C113" s="163">
        <f t="shared" ref="C113:H113" si="60">(SUM(C115))</f>
        <v>3030.52</v>
      </c>
      <c r="D113" s="57">
        <f t="shared" si="60"/>
        <v>929.05965890238235</v>
      </c>
      <c r="E113" s="57">
        <f t="shared" si="60"/>
        <v>1327.2280841462605</v>
      </c>
      <c r="F113" s="57">
        <f t="shared" si="60"/>
        <v>2832.7228084146259</v>
      </c>
      <c r="G113" s="57">
        <f t="shared" si="60"/>
        <v>2832.7228084146259</v>
      </c>
      <c r="H113" s="57">
        <f t="shared" si="60"/>
        <v>2832.7228084146259</v>
      </c>
      <c r="I113" s="57">
        <f t="shared" ref="I113:L113" si="61">SUM(I115)</f>
        <v>0</v>
      </c>
      <c r="J113" s="57">
        <f t="shared" si="61"/>
        <v>0</v>
      </c>
      <c r="K113" s="57">
        <f t="shared" si="61"/>
        <v>0</v>
      </c>
      <c r="L113" s="57">
        <f t="shared" si="61"/>
        <v>0</v>
      </c>
    </row>
    <row r="114" spans="1:12" s="54" customFormat="1" x14ac:dyDescent="0.25">
      <c r="A114" s="58" t="s">
        <v>178</v>
      </c>
      <c r="B114" s="56" t="s">
        <v>46</v>
      </c>
      <c r="C114" s="57">
        <v>0</v>
      </c>
      <c r="D114" s="57">
        <v>0</v>
      </c>
      <c r="E114" s="57">
        <v>0</v>
      </c>
      <c r="F114" s="57">
        <v>0</v>
      </c>
      <c r="G114" s="57">
        <v>0</v>
      </c>
      <c r="H114" s="57">
        <v>0</v>
      </c>
      <c r="I114" s="57"/>
      <c r="J114" s="57"/>
      <c r="K114" s="57"/>
      <c r="L114" s="57"/>
    </row>
    <row r="115" spans="1:12" x14ac:dyDescent="0.25">
      <c r="A115" s="59">
        <v>3</v>
      </c>
      <c r="B115" s="60" t="s">
        <v>22</v>
      </c>
      <c r="C115" s="61">
        <f t="shared" ref="C115:H115" si="62">(SUM(C116+C123))</f>
        <v>3030.52</v>
      </c>
      <c r="D115" s="61">
        <f t="shared" si="62"/>
        <v>929.05965890238235</v>
      </c>
      <c r="E115" s="61">
        <f t="shared" si="62"/>
        <v>1327.2280841462605</v>
      </c>
      <c r="F115" s="61">
        <f t="shared" si="62"/>
        <v>2832.7228084146259</v>
      </c>
      <c r="G115" s="61">
        <f t="shared" si="62"/>
        <v>2832.7228084146259</v>
      </c>
      <c r="H115" s="61">
        <f t="shared" si="62"/>
        <v>2832.7228084146259</v>
      </c>
      <c r="I115" s="61">
        <f>SUM(I116)</f>
        <v>0</v>
      </c>
      <c r="J115" s="61">
        <f>SUM(J116)</f>
        <v>0</v>
      </c>
      <c r="K115" s="61">
        <f>SUM(K116)</f>
        <v>0</v>
      </c>
      <c r="L115" s="61">
        <f>SUM(L116)</f>
        <v>0</v>
      </c>
    </row>
    <row r="116" spans="1:12" s="54" customFormat="1" x14ac:dyDescent="0.25">
      <c r="A116" s="59">
        <v>31</v>
      </c>
      <c r="B116" s="60" t="s">
        <v>23</v>
      </c>
      <c r="C116" s="61">
        <f t="shared" ref="C116:H116" si="63">(SUM(C117+C119+C121))</f>
        <v>2779.21</v>
      </c>
      <c r="D116" s="61">
        <f t="shared" si="63"/>
        <v>836.15369301214412</v>
      </c>
      <c r="E116" s="61">
        <f t="shared" si="63"/>
        <v>1194.5052757316344</v>
      </c>
      <c r="F116" s="61">
        <f t="shared" si="63"/>
        <v>2700</v>
      </c>
      <c r="G116" s="61">
        <f t="shared" si="63"/>
        <v>2700</v>
      </c>
      <c r="H116" s="61">
        <f t="shared" si="63"/>
        <v>2700</v>
      </c>
      <c r="I116" s="61">
        <f t="shared" ref="I116:L116" si="64">SUM(I117+I119+I121)</f>
        <v>0</v>
      </c>
      <c r="J116" s="61">
        <f t="shared" si="64"/>
        <v>0</v>
      </c>
      <c r="K116" s="61">
        <f t="shared" si="64"/>
        <v>0</v>
      </c>
      <c r="L116" s="61">
        <f t="shared" si="64"/>
        <v>0</v>
      </c>
    </row>
    <row r="117" spans="1:12" s="54" customFormat="1" x14ac:dyDescent="0.25">
      <c r="A117" s="59">
        <v>311</v>
      </c>
      <c r="B117" s="60" t="s">
        <v>190</v>
      </c>
      <c r="C117" s="61">
        <v>2458.69</v>
      </c>
      <c r="D117" s="61">
        <f>(SUM(D118))</f>
        <v>703.430884597518</v>
      </c>
      <c r="E117" s="61">
        <f>(SUM(E118))</f>
        <v>1061.7824673170085</v>
      </c>
      <c r="F117" s="61">
        <f>(SUM(F118))</f>
        <v>2500</v>
      </c>
      <c r="G117" s="61">
        <f>(SUM(G118))</f>
        <v>2500</v>
      </c>
      <c r="H117" s="61">
        <f>(SUM(H118))</f>
        <v>2500</v>
      </c>
      <c r="I117" s="61">
        <f t="shared" ref="I117:L117" si="65">SUM(I118)</f>
        <v>0</v>
      </c>
      <c r="J117" s="61">
        <f t="shared" si="65"/>
        <v>0</v>
      </c>
      <c r="K117" s="61">
        <f t="shared" si="65"/>
        <v>0</v>
      </c>
      <c r="L117" s="61">
        <f t="shared" si="65"/>
        <v>0</v>
      </c>
    </row>
    <row r="118" spans="1:12" x14ac:dyDescent="0.25">
      <c r="A118" s="63">
        <v>3111</v>
      </c>
      <c r="B118" s="64" t="s">
        <v>80</v>
      </c>
      <c r="C118" s="65">
        <v>2458.69</v>
      </c>
      <c r="D118" s="65">
        <v>703.430884597518</v>
      </c>
      <c r="E118" s="65">
        <v>1061.7824673170085</v>
      </c>
      <c r="F118" s="65">
        <v>2500</v>
      </c>
      <c r="G118" s="65">
        <v>2500</v>
      </c>
      <c r="H118" s="65">
        <v>2500</v>
      </c>
      <c r="I118" s="65"/>
      <c r="J118" s="65"/>
      <c r="K118" s="65"/>
      <c r="L118" s="65"/>
    </row>
    <row r="119" spans="1:12" s="54" customFormat="1" x14ac:dyDescent="0.25">
      <c r="A119" s="59">
        <v>312</v>
      </c>
      <c r="B119" s="60" t="s">
        <v>85</v>
      </c>
      <c r="C119" s="61">
        <v>132.72</v>
      </c>
      <c r="D119" s="61">
        <f>(SUM(D120))</f>
        <v>66.361404207313029</v>
      </c>
      <c r="E119" s="61">
        <f>(SUM(E120))</f>
        <v>66.361404207313029</v>
      </c>
      <c r="F119" s="61">
        <f>(SUM(F120))</f>
        <v>100</v>
      </c>
      <c r="G119" s="61">
        <f>(SUM(G120))</f>
        <v>100</v>
      </c>
      <c r="H119" s="61">
        <f>(SUM(H120))</f>
        <v>100</v>
      </c>
      <c r="I119" s="61">
        <f t="shared" ref="I119:L119" si="66">SUM(I120)</f>
        <v>0</v>
      </c>
      <c r="J119" s="61">
        <f t="shared" si="66"/>
        <v>0</v>
      </c>
      <c r="K119" s="61">
        <f t="shared" si="66"/>
        <v>0</v>
      </c>
      <c r="L119" s="61">
        <f t="shared" si="66"/>
        <v>0</v>
      </c>
    </row>
    <row r="120" spans="1:12" x14ac:dyDescent="0.25">
      <c r="A120" s="63">
        <v>3121</v>
      </c>
      <c r="B120" s="64" t="s">
        <v>85</v>
      </c>
      <c r="C120" s="65">
        <v>132.72</v>
      </c>
      <c r="D120" s="65">
        <v>66.361404207313029</v>
      </c>
      <c r="E120" s="65">
        <v>66.361404207313029</v>
      </c>
      <c r="F120" s="65">
        <v>100</v>
      </c>
      <c r="G120" s="65">
        <v>100</v>
      </c>
      <c r="H120" s="65">
        <v>100</v>
      </c>
      <c r="I120" s="65"/>
      <c r="J120" s="65"/>
      <c r="K120" s="65"/>
      <c r="L120" s="65"/>
    </row>
    <row r="121" spans="1:12" s="54" customFormat="1" x14ac:dyDescent="0.25">
      <c r="A121" s="71">
        <v>313</v>
      </c>
      <c r="B121" s="72" t="s">
        <v>86</v>
      </c>
      <c r="C121" s="73">
        <v>187.8</v>
      </c>
      <c r="D121" s="73">
        <f>(SUM(D122))</f>
        <v>66.361404207313029</v>
      </c>
      <c r="E121" s="73">
        <f>(SUM(E122))</f>
        <v>66.361404207313029</v>
      </c>
      <c r="F121" s="73">
        <f>(SUM(F122))</f>
        <v>100</v>
      </c>
      <c r="G121" s="73">
        <f>(SUM(G122))</f>
        <v>100</v>
      </c>
      <c r="H121" s="73">
        <f>(SUM(H122))</f>
        <v>100</v>
      </c>
      <c r="I121" s="73">
        <f t="shared" ref="I121:L121" si="67">SUM(I122)</f>
        <v>0</v>
      </c>
      <c r="J121" s="73">
        <f t="shared" si="67"/>
        <v>0</v>
      </c>
      <c r="K121" s="73">
        <f t="shared" si="67"/>
        <v>0</v>
      </c>
      <c r="L121" s="73">
        <f t="shared" si="67"/>
        <v>0</v>
      </c>
    </row>
    <row r="122" spans="1:12" s="54" customFormat="1" ht="26.4" x14ac:dyDescent="0.25">
      <c r="A122" s="63">
        <v>3132</v>
      </c>
      <c r="B122" s="64" t="s">
        <v>191</v>
      </c>
      <c r="C122" s="65">
        <v>187.8</v>
      </c>
      <c r="D122" s="65">
        <v>66.361404207313029</v>
      </c>
      <c r="E122" s="65">
        <v>66.361404207313029</v>
      </c>
      <c r="F122" s="65">
        <v>100</v>
      </c>
      <c r="G122" s="65">
        <v>100</v>
      </c>
      <c r="H122" s="65">
        <v>100</v>
      </c>
      <c r="I122" s="65"/>
      <c r="J122" s="65"/>
      <c r="K122" s="65"/>
      <c r="L122" s="65"/>
    </row>
    <row r="123" spans="1:12" x14ac:dyDescent="0.25">
      <c r="A123" s="59">
        <v>32</v>
      </c>
      <c r="B123" s="60" t="s">
        <v>30</v>
      </c>
      <c r="C123" s="61">
        <f t="shared" ref="C123:H123" si="68">(SUM(C124))</f>
        <v>251.31</v>
      </c>
      <c r="D123" s="61">
        <f t="shared" si="68"/>
        <v>92.905965890238235</v>
      </c>
      <c r="E123" s="61">
        <f t="shared" si="68"/>
        <v>132.72280841462606</v>
      </c>
      <c r="F123" s="61">
        <f t="shared" si="68"/>
        <v>132.72280841462606</v>
      </c>
      <c r="G123" s="61">
        <f t="shared" si="68"/>
        <v>132.72280841462606</v>
      </c>
      <c r="H123" s="61">
        <f t="shared" si="68"/>
        <v>132.72280841462606</v>
      </c>
      <c r="I123" s="61">
        <f t="shared" ref="I123:L123" si="69">SUM(I124)</f>
        <v>0</v>
      </c>
      <c r="J123" s="61">
        <f t="shared" si="69"/>
        <v>0</v>
      </c>
      <c r="K123" s="61">
        <f t="shared" si="69"/>
        <v>0</v>
      </c>
      <c r="L123" s="61">
        <f t="shared" si="69"/>
        <v>0</v>
      </c>
    </row>
    <row r="124" spans="1:12" x14ac:dyDescent="0.25">
      <c r="A124" s="59">
        <v>321</v>
      </c>
      <c r="B124" s="60" t="s">
        <v>88</v>
      </c>
      <c r="C124" s="61">
        <v>251.31</v>
      </c>
      <c r="D124" s="61">
        <f>(SUM(D125+D126))</f>
        <v>92.905965890238235</v>
      </c>
      <c r="E124" s="61">
        <f>(SUM(E125+E126))</f>
        <v>132.72280841462606</v>
      </c>
      <c r="F124" s="61">
        <f>(SUM(F125+F126))</f>
        <v>132.72280841462606</v>
      </c>
      <c r="G124" s="61">
        <f>(SUM(G125+G126))</f>
        <v>132.72280841462606</v>
      </c>
      <c r="H124" s="61">
        <f>(SUM(H125+H126))</f>
        <v>132.72280841462606</v>
      </c>
      <c r="I124" s="61">
        <f t="shared" ref="I124:K124" si="70">SUM(I125+I126)</f>
        <v>0</v>
      </c>
      <c r="J124" s="61">
        <f t="shared" si="70"/>
        <v>0</v>
      </c>
      <c r="K124" s="61">
        <f t="shared" si="70"/>
        <v>0</v>
      </c>
      <c r="L124" s="61">
        <f>SUM(L125+L126)</f>
        <v>0</v>
      </c>
    </row>
    <row r="125" spans="1:12" x14ac:dyDescent="0.25">
      <c r="A125" s="63">
        <v>3211</v>
      </c>
      <c r="B125" s="64" t="s">
        <v>89</v>
      </c>
      <c r="C125" s="65">
        <v>0</v>
      </c>
      <c r="D125" s="65">
        <v>0</v>
      </c>
      <c r="E125" s="65">
        <v>0</v>
      </c>
      <c r="F125" s="65">
        <v>0</v>
      </c>
      <c r="G125" s="65">
        <v>0</v>
      </c>
      <c r="H125" s="65">
        <v>0</v>
      </c>
      <c r="I125" s="65"/>
      <c r="J125" s="65"/>
      <c r="K125" s="65"/>
      <c r="L125" s="65"/>
    </row>
    <row r="126" spans="1:12" ht="26.4" x14ac:dyDescent="0.25">
      <c r="A126" s="63">
        <v>3212</v>
      </c>
      <c r="B126" s="64" t="s">
        <v>192</v>
      </c>
      <c r="C126" s="65">
        <v>251.31</v>
      </c>
      <c r="D126" s="65">
        <v>92.905965890238235</v>
      </c>
      <c r="E126" s="65">
        <v>132.72280841462606</v>
      </c>
      <c r="F126" s="65">
        <v>132.72280841462606</v>
      </c>
      <c r="G126" s="65">
        <v>132.72280841462606</v>
      </c>
      <c r="H126" s="65">
        <v>132.72280841462606</v>
      </c>
      <c r="I126" s="65"/>
      <c r="J126" s="65"/>
      <c r="K126" s="65"/>
      <c r="L126" s="65"/>
    </row>
    <row r="127" spans="1:12" s="62" customFormat="1" ht="52.8" x14ac:dyDescent="0.25">
      <c r="A127" s="55" t="s">
        <v>296</v>
      </c>
      <c r="B127" s="56" t="s">
        <v>295</v>
      </c>
      <c r="C127" s="163">
        <f t="shared" ref="C127:H127" si="71">(SUM(C129))</f>
        <v>6529.3799999999992</v>
      </c>
      <c r="D127" s="57">
        <f t="shared" si="71"/>
        <v>4645.2982945119111</v>
      </c>
      <c r="E127" s="57">
        <f t="shared" si="71"/>
        <v>5773.4421660362341</v>
      </c>
      <c r="F127" s="57">
        <f t="shared" si="71"/>
        <v>6195.4210631096948</v>
      </c>
      <c r="G127" s="57">
        <f t="shared" si="71"/>
        <v>6195.4210631096948</v>
      </c>
      <c r="H127" s="57">
        <f t="shared" si="71"/>
        <v>6195.4210631096948</v>
      </c>
      <c r="I127" s="57">
        <f>SUM(I129)</f>
        <v>0</v>
      </c>
      <c r="J127" s="57">
        <f>SUM(J129)</f>
        <v>0</v>
      </c>
      <c r="K127" s="57">
        <f>SUM(K129)</f>
        <v>0</v>
      </c>
      <c r="L127" s="57">
        <f>SUM(L129)</f>
        <v>0</v>
      </c>
    </row>
    <row r="128" spans="1:12" s="62" customFormat="1" x14ac:dyDescent="0.25">
      <c r="A128" s="58" t="s">
        <v>193</v>
      </c>
      <c r="B128" s="56" t="s">
        <v>82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/>
      <c r="J128" s="57"/>
      <c r="K128" s="57"/>
      <c r="L128" s="57"/>
    </row>
    <row r="129" spans="1:13" s="62" customFormat="1" x14ac:dyDescent="0.25">
      <c r="A129" s="59">
        <v>3</v>
      </c>
      <c r="B129" s="60" t="s">
        <v>22</v>
      </c>
      <c r="C129" s="61">
        <f t="shared" ref="C129:H129" si="72">(SUM(C130+C137))</f>
        <v>6529.3799999999992</v>
      </c>
      <c r="D129" s="61">
        <f t="shared" si="72"/>
        <v>4645.2982945119111</v>
      </c>
      <c r="E129" s="61">
        <f t="shared" si="72"/>
        <v>5773.4421660362341</v>
      </c>
      <c r="F129" s="61">
        <f t="shared" si="72"/>
        <v>6195.4210631096948</v>
      </c>
      <c r="G129" s="61">
        <f t="shared" si="72"/>
        <v>6195.4210631096948</v>
      </c>
      <c r="H129" s="61">
        <f t="shared" si="72"/>
        <v>6195.4210631096948</v>
      </c>
      <c r="I129" s="61">
        <f>SUM(I130)</f>
        <v>0</v>
      </c>
      <c r="J129" s="61">
        <f>SUM(J130)</f>
        <v>0</v>
      </c>
      <c r="K129" s="61">
        <f>SUM(K130)</f>
        <v>0</v>
      </c>
      <c r="L129" s="61">
        <f>SUM(L130)</f>
        <v>0</v>
      </c>
    </row>
    <row r="130" spans="1:13" x14ac:dyDescent="0.25">
      <c r="A130" s="59">
        <v>31</v>
      </c>
      <c r="B130" s="60" t="s">
        <v>23</v>
      </c>
      <c r="C130" s="61">
        <f t="shared" ref="C130:H130" si="73">(SUM(C131+C133+C135))</f>
        <v>5823.2999999999993</v>
      </c>
      <c r="D130" s="61">
        <f t="shared" si="73"/>
        <v>4313.4912734753461</v>
      </c>
      <c r="E130" s="61">
        <f t="shared" si="73"/>
        <v>5375.273740792356</v>
      </c>
      <c r="F130" s="61">
        <f t="shared" si="73"/>
        <v>5797.2526378658167</v>
      </c>
      <c r="G130" s="61">
        <f t="shared" si="73"/>
        <v>5797.2526378658167</v>
      </c>
      <c r="H130" s="61">
        <f t="shared" si="73"/>
        <v>5797.2526378658167</v>
      </c>
      <c r="I130" s="61">
        <f t="shared" ref="I130:K130" si="74">SUM(I131+I133+I135)</f>
        <v>0</v>
      </c>
      <c r="J130" s="61">
        <f t="shared" si="74"/>
        <v>0</v>
      </c>
      <c r="K130" s="61">
        <f t="shared" si="74"/>
        <v>0</v>
      </c>
      <c r="L130" s="61">
        <f>SUM(L131+L133+L135)</f>
        <v>0</v>
      </c>
    </row>
    <row r="131" spans="1:13" x14ac:dyDescent="0.25">
      <c r="A131" s="59">
        <v>311</v>
      </c>
      <c r="B131" s="60" t="s">
        <v>190</v>
      </c>
      <c r="C131" s="61">
        <v>4778.1099999999997</v>
      </c>
      <c r="D131" s="61">
        <f>(SUM(D132))</f>
        <v>3583.5158271949031</v>
      </c>
      <c r="E131" s="61">
        <f>(SUM(E132))</f>
        <v>4645.298294511912</v>
      </c>
      <c r="F131" s="61">
        <f>(SUM(F132))</f>
        <v>5000</v>
      </c>
      <c r="G131" s="61">
        <f>(SUM(G132))</f>
        <v>5000</v>
      </c>
      <c r="H131" s="61">
        <f>(SUM(H132))</f>
        <v>5000</v>
      </c>
      <c r="I131" s="61">
        <f t="shared" ref="I131:L131" si="75">SUM(I132)</f>
        <v>0</v>
      </c>
      <c r="J131" s="61">
        <f t="shared" si="75"/>
        <v>0</v>
      </c>
      <c r="K131" s="61">
        <f t="shared" si="75"/>
        <v>0</v>
      </c>
      <c r="L131" s="61">
        <f t="shared" si="75"/>
        <v>0</v>
      </c>
    </row>
    <row r="132" spans="1:13" x14ac:dyDescent="0.25">
      <c r="A132" s="63">
        <v>3111</v>
      </c>
      <c r="B132" s="64" t="s">
        <v>80</v>
      </c>
      <c r="C132" s="65">
        <v>4778.1099999999997</v>
      </c>
      <c r="D132" s="65">
        <v>3583.5158271949031</v>
      </c>
      <c r="E132" s="65">
        <v>4645.298294511912</v>
      </c>
      <c r="F132" s="65">
        <v>5000</v>
      </c>
      <c r="G132" s="65">
        <v>5000</v>
      </c>
      <c r="H132" s="65">
        <v>5000</v>
      </c>
      <c r="I132" s="65"/>
      <c r="J132" s="65"/>
      <c r="K132" s="65"/>
      <c r="L132" s="65"/>
    </row>
    <row r="133" spans="1:13" x14ac:dyDescent="0.25">
      <c r="A133" s="59">
        <v>312</v>
      </c>
      <c r="B133" s="60" t="s">
        <v>85</v>
      </c>
      <c r="C133" s="61">
        <v>447.94</v>
      </c>
      <c r="D133" s="61">
        <f>(SUM(D134))</f>
        <v>132.72280841462606</v>
      </c>
      <c r="E133" s="61">
        <f>(SUM(E134))</f>
        <v>132.72280841462606</v>
      </c>
      <c r="F133" s="61">
        <f>(SUM(F134))</f>
        <v>200</v>
      </c>
      <c r="G133" s="61">
        <f>(SUM(G134))</f>
        <v>200</v>
      </c>
      <c r="H133" s="61">
        <f>(SUM(H134))</f>
        <v>200</v>
      </c>
      <c r="I133" s="61">
        <f t="shared" ref="I133:L133" si="76">SUM(I134)</f>
        <v>0</v>
      </c>
      <c r="J133" s="61">
        <f t="shared" si="76"/>
        <v>0</v>
      </c>
      <c r="K133" s="61">
        <f t="shared" si="76"/>
        <v>0</v>
      </c>
      <c r="L133" s="61">
        <f t="shared" si="76"/>
        <v>0</v>
      </c>
    </row>
    <row r="134" spans="1:13" s="62" customFormat="1" x14ac:dyDescent="0.25">
      <c r="A134" s="63">
        <v>3121</v>
      </c>
      <c r="B134" s="64" t="s">
        <v>85</v>
      </c>
      <c r="C134" s="65">
        <v>447.94</v>
      </c>
      <c r="D134" s="65">
        <v>132.72280841462606</v>
      </c>
      <c r="E134" s="65">
        <v>132.72280841462606</v>
      </c>
      <c r="F134" s="65">
        <v>200</v>
      </c>
      <c r="G134" s="65">
        <v>200</v>
      </c>
      <c r="H134" s="65">
        <v>200</v>
      </c>
      <c r="I134" s="65"/>
      <c r="J134" s="65"/>
      <c r="K134" s="65"/>
      <c r="L134" s="65"/>
    </row>
    <row r="135" spans="1:13" s="62" customFormat="1" x14ac:dyDescent="0.25">
      <c r="A135" s="59">
        <v>313</v>
      </c>
      <c r="B135" s="60" t="s">
        <v>86</v>
      </c>
      <c r="C135" s="73">
        <v>597.25</v>
      </c>
      <c r="D135" s="61">
        <f>(SUM(D136))</f>
        <v>597.25263786581718</v>
      </c>
      <c r="E135" s="61">
        <f>(SUM(E136))</f>
        <v>597.25263786581718</v>
      </c>
      <c r="F135" s="61">
        <f>(SUM(F136))</f>
        <v>597.25263786581718</v>
      </c>
      <c r="G135" s="61">
        <f>(SUM(G136))</f>
        <v>597.25263786581718</v>
      </c>
      <c r="H135" s="61">
        <f>(SUM(H136))</f>
        <v>597.25263786581718</v>
      </c>
      <c r="I135" s="61">
        <f t="shared" ref="I135:L135" si="77">SUM(I136)</f>
        <v>0</v>
      </c>
      <c r="J135" s="61">
        <f t="shared" si="77"/>
        <v>0</v>
      </c>
      <c r="K135" s="61">
        <f t="shared" si="77"/>
        <v>0</v>
      </c>
      <c r="L135" s="61">
        <f t="shared" si="77"/>
        <v>0</v>
      </c>
    </row>
    <row r="136" spans="1:13" s="62" customFormat="1" ht="26.4" x14ac:dyDescent="0.25">
      <c r="A136" s="63">
        <v>3132</v>
      </c>
      <c r="B136" s="64" t="s">
        <v>191</v>
      </c>
      <c r="C136" s="65">
        <v>597.25</v>
      </c>
      <c r="D136" s="65">
        <v>597.25263786581718</v>
      </c>
      <c r="E136" s="65">
        <v>597.25263786581718</v>
      </c>
      <c r="F136" s="65">
        <v>597.25263786581718</v>
      </c>
      <c r="G136" s="65">
        <v>597.25263786581718</v>
      </c>
      <c r="H136" s="65">
        <v>597.25263786581718</v>
      </c>
      <c r="I136" s="65"/>
      <c r="J136" s="65"/>
      <c r="K136" s="65"/>
      <c r="L136" s="65"/>
    </row>
    <row r="137" spans="1:13" x14ac:dyDescent="0.25">
      <c r="A137" s="59">
        <v>32</v>
      </c>
      <c r="B137" s="60" t="s">
        <v>30</v>
      </c>
      <c r="C137" s="61">
        <v>706.08</v>
      </c>
      <c r="D137" s="61">
        <f>(SUM(D138))</f>
        <v>331.80702103656512</v>
      </c>
      <c r="E137" s="61">
        <f>(SUM(E138))</f>
        <v>398.16842524387812</v>
      </c>
      <c r="F137" s="61">
        <f>(SUM(F138))</f>
        <v>398.16842524387812</v>
      </c>
      <c r="G137" s="61">
        <f>(SUM(G138))</f>
        <v>398.16842524387812</v>
      </c>
      <c r="H137" s="61">
        <f>(SUM(H138))</f>
        <v>398.16842524387812</v>
      </c>
      <c r="I137" s="61">
        <f t="shared" ref="I137:L137" si="78">SUM(I138)</f>
        <v>0</v>
      </c>
      <c r="J137" s="61">
        <f t="shared" si="78"/>
        <v>0</v>
      </c>
      <c r="K137" s="61">
        <f t="shared" si="78"/>
        <v>0</v>
      </c>
      <c r="L137" s="61">
        <f t="shared" si="78"/>
        <v>0</v>
      </c>
    </row>
    <row r="138" spans="1:13" ht="12.75" customHeight="1" x14ac:dyDescent="0.25">
      <c r="A138" s="59">
        <v>321</v>
      </c>
      <c r="B138" s="60" t="s">
        <v>88</v>
      </c>
      <c r="C138" s="61">
        <v>706.08</v>
      </c>
      <c r="D138" s="61">
        <f>(SUM(D139+D140))</f>
        <v>331.80702103656512</v>
      </c>
      <c r="E138" s="61">
        <f>(SUM(E139+E140))</f>
        <v>398.16842524387812</v>
      </c>
      <c r="F138" s="61">
        <f>(SUM(F139+F140))</f>
        <v>398.16842524387812</v>
      </c>
      <c r="G138" s="61">
        <f>(SUM(G139+G140))</f>
        <v>398.16842524387812</v>
      </c>
      <c r="H138" s="61">
        <f>(SUM(H139+H140))</f>
        <v>398.16842524387812</v>
      </c>
      <c r="I138" s="61">
        <f t="shared" ref="I138:K138" si="79">SUM(I139+I140)</f>
        <v>0</v>
      </c>
      <c r="J138" s="61">
        <f t="shared" si="79"/>
        <v>0</v>
      </c>
      <c r="K138" s="61">
        <f t="shared" si="79"/>
        <v>0</v>
      </c>
      <c r="L138" s="61">
        <f>SUM(L139+L140)</f>
        <v>0</v>
      </c>
      <c r="M138" s="23" t="s">
        <v>47</v>
      </c>
    </row>
    <row r="139" spans="1:13" ht="12.75" customHeight="1" x14ac:dyDescent="0.25">
      <c r="A139" s="63">
        <v>3211</v>
      </c>
      <c r="B139" s="64" t="s">
        <v>89</v>
      </c>
      <c r="C139" s="65">
        <f>(SUM(D139:L139))</f>
        <v>0</v>
      </c>
      <c r="D139" s="65">
        <v>0</v>
      </c>
      <c r="E139" s="65">
        <v>0</v>
      </c>
      <c r="F139" s="65">
        <v>0</v>
      </c>
      <c r="G139" s="65">
        <v>0</v>
      </c>
      <c r="H139" s="65">
        <v>0</v>
      </c>
      <c r="I139" s="65"/>
      <c r="J139" s="65"/>
      <c r="K139" s="65"/>
      <c r="L139" s="65"/>
    </row>
    <row r="140" spans="1:13" ht="26.4" x14ac:dyDescent="0.25">
      <c r="A140" s="63">
        <v>3212</v>
      </c>
      <c r="B140" s="64" t="s">
        <v>192</v>
      </c>
      <c r="C140" s="65">
        <v>706.08</v>
      </c>
      <c r="D140" s="65">
        <v>331.80702103656512</v>
      </c>
      <c r="E140" s="65">
        <v>398.16842524387812</v>
      </c>
      <c r="F140" s="65">
        <v>398.16842524387812</v>
      </c>
      <c r="G140" s="65">
        <v>398.16842524387812</v>
      </c>
      <c r="H140" s="65">
        <v>398.16842524387812</v>
      </c>
      <c r="I140" s="65"/>
      <c r="J140" s="65"/>
      <c r="K140" s="65"/>
      <c r="L140" s="65"/>
    </row>
    <row r="141" spans="1:13" s="62" customFormat="1" ht="26.4" x14ac:dyDescent="0.25">
      <c r="A141" s="51" t="s">
        <v>137</v>
      </c>
      <c r="B141" s="52" t="s">
        <v>194</v>
      </c>
      <c r="C141" s="164">
        <f>(C142)</f>
        <v>1369.19</v>
      </c>
      <c r="D141" s="77">
        <f>(SUM(D142))</f>
        <v>1242.4182095693145</v>
      </c>
      <c r="E141" s="74">
        <f>(E142)</f>
        <v>1242.4182095693145</v>
      </c>
      <c r="F141" s="74">
        <f>(F142)</f>
        <v>1242.4182095693145</v>
      </c>
      <c r="G141" s="74">
        <f>(G142)</f>
        <v>1242.4182095693145</v>
      </c>
      <c r="H141" s="74">
        <f>(H142)</f>
        <v>1242.4182095693145</v>
      </c>
      <c r="I141" s="53">
        <f t="shared" ref="I141:L141" si="80">I142</f>
        <v>0</v>
      </c>
      <c r="J141" s="53">
        <f t="shared" si="80"/>
        <v>0</v>
      </c>
      <c r="K141" s="53">
        <f t="shared" si="80"/>
        <v>0</v>
      </c>
      <c r="L141" s="53">
        <f t="shared" si="80"/>
        <v>0</v>
      </c>
    </row>
    <row r="142" spans="1:13" s="62" customFormat="1" ht="52.8" x14ac:dyDescent="0.25">
      <c r="A142" s="55" t="s">
        <v>195</v>
      </c>
      <c r="B142" s="56" t="s">
        <v>196</v>
      </c>
      <c r="C142" s="57">
        <f t="shared" ref="C142:H142" si="81">(SUM(C144))</f>
        <v>1369.19</v>
      </c>
      <c r="D142" s="77">
        <f t="shared" si="81"/>
        <v>1242.4182095693145</v>
      </c>
      <c r="E142" s="57">
        <f t="shared" si="81"/>
        <v>1242.4182095693145</v>
      </c>
      <c r="F142" s="57">
        <f t="shared" si="81"/>
        <v>1242.4182095693145</v>
      </c>
      <c r="G142" s="57">
        <f t="shared" si="81"/>
        <v>1242.4182095693145</v>
      </c>
      <c r="H142" s="57">
        <f t="shared" si="81"/>
        <v>1242.4182095693145</v>
      </c>
      <c r="I142" s="57">
        <f t="shared" ref="I142:L142" si="82">SUM(I144)</f>
        <v>0</v>
      </c>
      <c r="J142" s="57">
        <f t="shared" si="82"/>
        <v>0</v>
      </c>
      <c r="K142" s="57">
        <f t="shared" si="82"/>
        <v>0</v>
      </c>
      <c r="L142" s="57">
        <f t="shared" si="82"/>
        <v>0</v>
      </c>
    </row>
    <row r="143" spans="1:13" s="62" customFormat="1" x14ac:dyDescent="0.25">
      <c r="A143" s="58" t="s">
        <v>197</v>
      </c>
      <c r="B143" s="56" t="s">
        <v>198</v>
      </c>
      <c r="C143" s="57">
        <v>0</v>
      </c>
      <c r="D143" s="61">
        <v>0</v>
      </c>
      <c r="E143" s="57">
        <v>0</v>
      </c>
      <c r="F143" s="57">
        <v>0</v>
      </c>
      <c r="G143" s="57">
        <v>0</v>
      </c>
      <c r="H143" s="57">
        <v>0</v>
      </c>
      <c r="I143" s="57"/>
      <c r="J143" s="57"/>
      <c r="K143" s="57"/>
      <c r="L143" s="57"/>
    </row>
    <row r="144" spans="1:13" x14ac:dyDescent="0.25">
      <c r="A144" s="59">
        <v>3</v>
      </c>
      <c r="B144" s="60" t="s">
        <v>22</v>
      </c>
      <c r="C144" s="61">
        <f t="shared" ref="C144:H145" si="83">(SUM(C145))</f>
        <v>1369.19</v>
      </c>
      <c r="D144" s="61">
        <f t="shared" si="83"/>
        <v>1242.4182095693145</v>
      </c>
      <c r="E144" s="61">
        <f t="shared" si="83"/>
        <v>1242.4182095693145</v>
      </c>
      <c r="F144" s="61">
        <f t="shared" si="83"/>
        <v>1242.4182095693145</v>
      </c>
      <c r="G144" s="61">
        <f t="shared" si="83"/>
        <v>1242.4182095693145</v>
      </c>
      <c r="H144" s="61">
        <f t="shared" si="83"/>
        <v>1242.4182095693145</v>
      </c>
      <c r="I144" s="61">
        <f t="shared" ref="I144:L146" si="84">SUM(I145)</f>
        <v>0</v>
      </c>
      <c r="J144" s="61">
        <f t="shared" si="84"/>
        <v>0</v>
      </c>
      <c r="K144" s="61">
        <f t="shared" si="84"/>
        <v>0</v>
      </c>
      <c r="L144" s="61">
        <f t="shared" si="84"/>
        <v>0</v>
      </c>
    </row>
    <row r="145" spans="1:13" ht="26.4" x14ac:dyDescent="0.25">
      <c r="A145" s="59">
        <v>37</v>
      </c>
      <c r="B145" s="60" t="s">
        <v>161</v>
      </c>
      <c r="C145" s="61">
        <f t="shared" si="83"/>
        <v>1369.19</v>
      </c>
      <c r="D145" s="61">
        <f t="shared" si="83"/>
        <v>1242.4182095693145</v>
      </c>
      <c r="E145" s="61">
        <f t="shared" si="83"/>
        <v>1242.4182095693145</v>
      </c>
      <c r="F145" s="61">
        <f t="shared" si="83"/>
        <v>1242.4182095693145</v>
      </c>
      <c r="G145" s="61">
        <f t="shared" si="83"/>
        <v>1242.4182095693145</v>
      </c>
      <c r="H145" s="61">
        <f t="shared" si="83"/>
        <v>1242.4182095693145</v>
      </c>
      <c r="I145" s="61">
        <f t="shared" si="84"/>
        <v>0</v>
      </c>
      <c r="J145" s="61">
        <f t="shared" si="84"/>
        <v>0</v>
      </c>
      <c r="K145" s="61">
        <f t="shared" si="84"/>
        <v>0</v>
      </c>
      <c r="L145" s="61">
        <f t="shared" si="84"/>
        <v>0</v>
      </c>
      <c r="M145" s="23" t="s">
        <v>47</v>
      </c>
    </row>
    <row r="146" spans="1:13" ht="26.4" x14ac:dyDescent="0.25">
      <c r="A146" s="59">
        <v>372</v>
      </c>
      <c r="B146" s="60" t="s">
        <v>162</v>
      </c>
      <c r="C146" s="61">
        <v>1369.19</v>
      </c>
      <c r="D146" s="61">
        <f>(SUM(D147))</f>
        <v>1242.4182095693145</v>
      </c>
      <c r="E146" s="61">
        <f>(SUM(E147))</f>
        <v>1242.4182095693145</v>
      </c>
      <c r="F146" s="61">
        <f>(SUM(F147))</f>
        <v>1242.4182095693145</v>
      </c>
      <c r="G146" s="61">
        <f>(SUM(G147))</f>
        <v>1242.4182095693145</v>
      </c>
      <c r="H146" s="61">
        <f>(SUM(H147))</f>
        <v>1242.4182095693145</v>
      </c>
      <c r="I146" s="61">
        <f t="shared" si="84"/>
        <v>0</v>
      </c>
      <c r="J146" s="61">
        <f t="shared" si="84"/>
        <v>0</v>
      </c>
      <c r="K146" s="61">
        <f t="shared" si="84"/>
        <v>0</v>
      </c>
      <c r="L146" s="61">
        <f t="shared" si="84"/>
        <v>0</v>
      </c>
    </row>
    <row r="147" spans="1:13" ht="26.4" x14ac:dyDescent="0.25">
      <c r="A147" s="63">
        <v>3722</v>
      </c>
      <c r="B147" s="64" t="s">
        <v>199</v>
      </c>
      <c r="C147" s="65">
        <v>1369.19</v>
      </c>
      <c r="D147" s="65">
        <v>1242.4182095693145</v>
      </c>
      <c r="E147" s="65">
        <v>1242.4182095693145</v>
      </c>
      <c r="F147" s="65">
        <v>1242.4182095693145</v>
      </c>
      <c r="G147" s="65">
        <v>1242.4182095693145</v>
      </c>
      <c r="H147" s="65">
        <v>1242.4182095693145</v>
      </c>
      <c r="I147" s="65"/>
      <c r="J147" s="65"/>
      <c r="K147" s="65"/>
      <c r="L147" s="65"/>
    </row>
    <row r="148" spans="1:13" s="62" customFormat="1" ht="26.4" x14ac:dyDescent="0.25">
      <c r="A148" s="51" t="s">
        <v>200</v>
      </c>
      <c r="B148" s="52" t="s">
        <v>201</v>
      </c>
      <c r="C148" s="164">
        <f>(SUM(C149+C156+C162+C168))</f>
        <v>30795.789999999997</v>
      </c>
      <c r="D148" s="53">
        <f t="shared" ref="D148:H148" si="85">(SUM(D149+D156))</f>
        <v>349060.98613046651</v>
      </c>
      <c r="E148" s="74">
        <f t="shared" si="85"/>
        <v>4338.6050832835626</v>
      </c>
      <c r="F148" s="74">
        <f t="shared" si="85"/>
        <v>4338.6099999999997</v>
      </c>
      <c r="G148" s="74">
        <f t="shared" si="85"/>
        <v>4338.6099999999997</v>
      </c>
      <c r="H148" s="74">
        <f t="shared" si="85"/>
        <v>4338.6099999999997</v>
      </c>
      <c r="I148" s="53">
        <f t="shared" ref="I148:L148" si="86">SUM(I149+I156)</f>
        <v>0</v>
      </c>
      <c r="J148" s="53">
        <f t="shared" si="86"/>
        <v>0</v>
      </c>
      <c r="K148" s="53">
        <f t="shared" si="86"/>
        <v>0</v>
      </c>
      <c r="L148" s="53">
        <f t="shared" si="86"/>
        <v>0</v>
      </c>
    </row>
    <row r="149" spans="1:13" s="62" customFormat="1" ht="39.6" x14ac:dyDescent="0.25">
      <c r="A149" s="55" t="s">
        <v>202</v>
      </c>
      <c r="B149" s="56" t="s">
        <v>203</v>
      </c>
      <c r="C149" s="57">
        <f t="shared" ref="C149:H149" si="87">(SUM(C151))</f>
        <v>2389</v>
      </c>
      <c r="D149" s="57">
        <f t="shared" si="87"/>
        <v>43798.526776826599</v>
      </c>
      <c r="E149" s="57">
        <f t="shared" si="87"/>
        <v>0</v>
      </c>
      <c r="F149" s="57">
        <f t="shared" si="87"/>
        <v>0</v>
      </c>
      <c r="G149" s="57">
        <f t="shared" si="87"/>
        <v>0</v>
      </c>
      <c r="H149" s="57">
        <f t="shared" si="87"/>
        <v>0</v>
      </c>
      <c r="I149" s="57">
        <f t="shared" ref="I149:L149" si="88">SUM(I151)</f>
        <v>0</v>
      </c>
      <c r="J149" s="57">
        <f t="shared" si="88"/>
        <v>0</v>
      </c>
      <c r="K149" s="57">
        <f t="shared" si="88"/>
        <v>0</v>
      </c>
      <c r="L149" s="57">
        <f t="shared" si="88"/>
        <v>0</v>
      </c>
    </row>
    <row r="150" spans="1:13" s="62" customFormat="1" ht="26.4" x14ac:dyDescent="0.25">
      <c r="A150" s="55" t="s">
        <v>178</v>
      </c>
      <c r="B150" s="56" t="s">
        <v>46</v>
      </c>
      <c r="C150" s="57">
        <v>0</v>
      </c>
      <c r="D150" s="57">
        <v>0</v>
      </c>
      <c r="E150" s="57">
        <v>0</v>
      </c>
      <c r="F150" s="57">
        <v>0</v>
      </c>
      <c r="G150" s="57">
        <v>0</v>
      </c>
      <c r="H150" s="57">
        <v>0</v>
      </c>
      <c r="I150" s="57"/>
      <c r="J150" s="57"/>
      <c r="K150" s="57"/>
      <c r="L150" s="57"/>
    </row>
    <row r="151" spans="1:13" ht="26.4" x14ac:dyDescent="0.25">
      <c r="A151" s="71">
        <v>4</v>
      </c>
      <c r="B151" s="72" t="s">
        <v>24</v>
      </c>
      <c r="C151" s="73">
        <f t="shared" ref="C151:H152" si="89">(SUM(C152))</f>
        <v>2389</v>
      </c>
      <c r="D151" s="73">
        <f t="shared" si="89"/>
        <v>43798.526776826599</v>
      </c>
      <c r="E151" s="73">
        <f t="shared" si="89"/>
        <v>0</v>
      </c>
      <c r="F151" s="73">
        <f t="shared" si="89"/>
        <v>0</v>
      </c>
      <c r="G151" s="73">
        <f t="shared" si="89"/>
        <v>0</v>
      </c>
      <c r="H151" s="73">
        <f t="shared" si="89"/>
        <v>0</v>
      </c>
      <c r="I151" s="73">
        <f t="shared" ref="I151:L153" si="90">SUM(I152)</f>
        <v>0</v>
      </c>
      <c r="J151" s="73">
        <f t="shared" si="90"/>
        <v>0</v>
      </c>
      <c r="K151" s="73">
        <f t="shared" si="90"/>
        <v>0</v>
      </c>
      <c r="L151" s="73">
        <f t="shared" si="90"/>
        <v>0</v>
      </c>
    </row>
    <row r="152" spans="1:13" ht="26.4" x14ac:dyDescent="0.25">
      <c r="A152" s="71">
        <v>42</v>
      </c>
      <c r="B152" s="72" t="s">
        <v>42</v>
      </c>
      <c r="C152" s="73">
        <f t="shared" si="89"/>
        <v>2389</v>
      </c>
      <c r="D152" s="73">
        <f t="shared" si="89"/>
        <v>43798.526776826599</v>
      </c>
      <c r="E152" s="73">
        <f t="shared" si="89"/>
        <v>0</v>
      </c>
      <c r="F152" s="73">
        <f t="shared" si="89"/>
        <v>0</v>
      </c>
      <c r="G152" s="73">
        <f t="shared" si="89"/>
        <v>0</v>
      </c>
      <c r="H152" s="73">
        <f t="shared" si="89"/>
        <v>0</v>
      </c>
      <c r="I152" s="73">
        <f t="shared" si="90"/>
        <v>0</v>
      </c>
      <c r="J152" s="73">
        <f t="shared" si="90"/>
        <v>0</v>
      </c>
      <c r="K152" s="73">
        <f t="shared" si="90"/>
        <v>0</v>
      </c>
      <c r="L152" s="73">
        <f t="shared" si="90"/>
        <v>0</v>
      </c>
    </row>
    <row r="153" spans="1:13" x14ac:dyDescent="0.25">
      <c r="A153" s="71">
        <v>422</v>
      </c>
      <c r="B153" s="72" t="s">
        <v>122</v>
      </c>
      <c r="C153" s="73">
        <v>2389</v>
      </c>
      <c r="D153" s="73">
        <f>(SUM(D154+D155))</f>
        <v>43798.526776826599</v>
      </c>
      <c r="E153" s="73">
        <f>(SUM(E154+E155))</f>
        <v>0</v>
      </c>
      <c r="F153" s="73">
        <f>(SUM(F154+F155))</f>
        <v>0</v>
      </c>
      <c r="G153" s="73">
        <f>(SUM(G154+G155))</f>
        <v>0</v>
      </c>
      <c r="H153" s="73">
        <f>(SUM(H154+H155))</f>
        <v>0</v>
      </c>
      <c r="I153" s="73">
        <f t="shared" si="90"/>
        <v>0</v>
      </c>
      <c r="J153" s="73">
        <f t="shared" si="90"/>
        <v>0</v>
      </c>
      <c r="K153" s="73">
        <f t="shared" si="90"/>
        <v>0</v>
      </c>
      <c r="L153" s="73">
        <f t="shared" si="90"/>
        <v>0</v>
      </c>
    </row>
    <row r="154" spans="1:13" x14ac:dyDescent="0.25">
      <c r="A154" s="63">
        <v>4221</v>
      </c>
      <c r="B154" s="64" t="s">
        <v>123</v>
      </c>
      <c r="C154" s="65">
        <v>1327.22</v>
      </c>
      <c r="D154" s="65">
        <v>39816.842524387816</v>
      </c>
      <c r="E154" s="65">
        <v>0</v>
      </c>
      <c r="F154" s="65">
        <v>0</v>
      </c>
      <c r="G154" s="65">
        <v>0</v>
      </c>
      <c r="H154" s="65">
        <v>0</v>
      </c>
      <c r="I154" s="65"/>
      <c r="J154" s="65"/>
      <c r="K154" s="65"/>
      <c r="L154" s="65"/>
    </row>
    <row r="155" spans="1:13" x14ac:dyDescent="0.25">
      <c r="A155" s="63">
        <v>4227</v>
      </c>
      <c r="B155" s="64" t="s">
        <v>204</v>
      </c>
      <c r="C155" s="65">
        <v>1061.78</v>
      </c>
      <c r="D155" s="65">
        <v>3981.6842524387812</v>
      </c>
      <c r="E155" s="65">
        <v>0</v>
      </c>
      <c r="F155" s="65">
        <v>0</v>
      </c>
      <c r="G155" s="65">
        <v>0</v>
      </c>
      <c r="H155" s="65">
        <v>0</v>
      </c>
      <c r="I155" s="65"/>
      <c r="J155" s="65"/>
      <c r="K155" s="65"/>
      <c r="L155" s="65"/>
    </row>
    <row r="156" spans="1:13" s="62" customFormat="1" ht="52.8" x14ac:dyDescent="0.25">
      <c r="A156" s="55" t="s">
        <v>205</v>
      </c>
      <c r="B156" s="56" t="s">
        <v>206</v>
      </c>
      <c r="C156" s="163">
        <f t="shared" ref="C156:H156" si="91">(SUM(C158))</f>
        <v>20157.28</v>
      </c>
      <c r="D156" s="57">
        <f t="shared" si="91"/>
        <v>305262.45935363992</v>
      </c>
      <c r="E156" s="79">
        <f t="shared" si="91"/>
        <v>4338.6050832835626</v>
      </c>
      <c r="F156" s="79">
        <f t="shared" si="91"/>
        <v>4338.6099999999997</v>
      </c>
      <c r="G156" s="79">
        <f t="shared" si="91"/>
        <v>4338.6099999999997</v>
      </c>
      <c r="H156" s="79">
        <f t="shared" si="91"/>
        <v>4338.6099999999997</v>
      </c>
      <c r="I156" s="57">
        <f t="shared" ref="I156:L156" si="92">SUM(I158)</f>
        <v>0</v>
      </c>
      <c r="J156" s="57">
        <f t="shared" si="92"/>
        <v>0</v>
      </c>
      <c r="K156" s="57">
        <f t="shared" si="92"/>
        <v>0</v>
      </c>
      <c r="L156" s="57">
        <f t="shared" si="92"/>
        <v>0</v>
      </c>
    </row>
    <row r="157" spans="1:13" s="62" customFormat="1" ht="26.4" x14ac:dyDescent="0.25">
      <c r="A157" s="55" t="s">
        <v>178</v>
      </c>
      <c r="B157" s="56" t="s">
        <v>46</v>
      </c>
      <c r="C157" s="57">
        <v>0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/>
      <c r="J157" s="57"/>
      <c r="K157" s="57"/>
      <c r="L157" s="57"/>
    </row>
    <row r="158" spans="1:13" s="62" customFormat="1" ht="26.4" x14ac:dyDescent="0.25">
      <c r="A158" s="71" t="s">
        <v>170</v>
      </c>
      <c r="B158" s="72" t="s">
        <v>24</v>
      </c>
      <c r="C158" s="73">
        <f t="shared" ref="C158:H160" si="93">(SUM(C159))</f>
        <v>20157.28</v>
      </c>
      <c r="D158" s="73">
        <f t="shared" si="93"/>
        <v>305262.45935363992</v>
      </c>
      <c r="E158" s="73">
        <f t="shared" si="93"/>
        <v>4338.6050832835626</v>
      </c>
      <c r="F158" s="73">
        <f t="shared" si="93"/>
        <v>4338.6099999999997</v>
      </c>
      <c r="G158" s="73">
        <f t="shared" si="93"/>
        <v>4338.6099999999997</v>
      </c>
      <c r="H158" s="73">
        <f t="shared" si="93"/>
        <v>4338.6099999999997</v>
      </c>
      <c r="I158" s="73">
        <f t="shared" ref="I158:L160" si="94">SUM(I159)</f>
        <v>0</v>
      </c>
      <c r="J158" s="73">
        <f t="shared" si="94"/>
        <v>0</v>
      </c>
      <c r="K158" s="73">
        <f t="shared" si="94"/>
        <v>0</v>
      </c>
      <c r="L158" s="73">
        <f t="shared" si="94"/>
        <v>0</v>
      </c>
    </row>
    <row r="159" spans="1:13" s="62" customFormat="1" ht="26.4" x14ac:dyDescent="0.25">
      <c r="A159" s="71" t="s">
        <v>171</v>
      </c>
      <c r="B159" s="72" t="s">
        <v>172</v>
      </c>
      <c r="C159" s="73">
        <f t="shared" si="93"/>
        <v>20157.28</v>
      </c>
      <c r="D159" s="73">
        <f t="shared" si="93"/>
        <v>305262.45935363992</v>
      </c>
      <c r="E159" s="73">
        <f t="shared" si="93"/>
        <v>4338.6050832835626</v>
      </c>
      <c r="F159" s="73">
        <f t="shared" si="93"/>
        <v>4338.6099999999997</v>
      </c>
      <c r="G159" s="73">
        <f t="shared" si="93"/>
        <v>4338.6099999999997</v>
      </c>
      <c r="H159" s="73">
        <f t="shared" si="93"/>
        <v>4338.6099999999997</v>
      </c>
      <c r="I159" s="73">
        <f t="shared" si="94"/>
        <v>0</v>
      </c>
      <c r="J159" s="73">
        <f t="shared" si="94"/>
        <v>0</v>
      </c>
      <c r="K159" s="73">
        <f t="shared" si="94"/>
        <v>0</v>
      </c>
      <c r="L159" s="73">
        <f t="shared" si="94"/>
        <v>0</v>
      </c>
    </row>
    <row r="160" spans="1:13" ht="26.4" x14ac:dyDescent="0.25">
      <c r="A160" s="71" t="s">
        <v>173</v>
      </c>
      <c r="B160" s="72" t="s">
        <v>174</v>
      </c>
      <c r="C160" s="73">
        <f t="shared" si="93"/>
        <v>20157.28</v>
      </c>
      <c r="D160" s="73">
        <f t="shared" si="93"/>
        <v>305262.45935363992</v>
      </c>
      <c r="E160" s="73">
        <f t="shared" si="93"/>
        <v>4338.6050832835626</v>
      </c>
      <c r="F160" s="73">
        <f t="shared" si="93"/>
        <v>4338.6099999999997</v>
      </c>
      <c r="G160" s="73">
        <f t="shared" si="93"/>
        <v>4338.6099999999997</v>
      </c>
      <c r="H160" s="73">
        <f t="shared" si="93"/>
        <v>4338.6099999999997</v>
      </c>
      <c r="I160" s="73">
        <f t="shared" si="94"/>
        <v>0</v>
      </c>
      <c r="J160" s="73">
        <f t="shared" si="94"/>
        <v>0</v>
      </c>
      <c r="K160" s="73">
        <f t="shared" si="94"/>
        <v>0</v>
      </c>
      <c r="L160" s="73">
        <f t="shared" si="94"/>
        <v>0</v>
      </c>
    </row>
    <row r="161" spans="1:12" ht="26.4" x14ac:dyDescent="0.25">
      <c r="A161" s="63">
        <v>4511</v>
      </c>
      <c r="B161" s="64" t="s">
        <v>174</v>
      </c>
      <c r="C161" s="65">
        <v>20157.28</v>
      </c>
      <c r="D161" s="65">
        <v>305262.45935363992</v>
      </c>
      <c r="E161" s="65">
        <v>4338.6050832835626</v>
      </c>
      <c r="F161" s="65">
        <v>4338.6099999999997</v>
      </c>
      <c r="G161" s="65">
        <v>4338.6099999999997</v>
      </c>
      <c r="H161" s="65">
        <v>4338.6099999999997</v>
      </c>
      <c r="I161" s="65"/>
      <c r="J161" s="65"/>
      <c r="K161" s="65"/>
      <c r="L161" s="65"/>
    </row>
    <row r="162" spans="1:12" ht="52.8" x14ac:dyDescent="0.25">
      <c r="A162" s="55" t="s">
        <v>205</v>
      </c>
      <c r="B162" s="56" t="s">
        <v>291</v>
      </c>
      <c r="C162" s="163">
        <f t="shared" ref="C162:H162" si="95">(SUM(C164))</f>
        <v>2256.2800000000002</v>
      </c>
      <c r="D162" s="57">
        <f t="shared" si="95"/>
        <v>305262.45935363992</v>
      </c>
      <c r="E162" s="79">
        <f t="shared" si="95"/>
        <v>0</v>
      </c>
      <c r="F162" s="79">
        <f t="shared" si="95"/>
        <v>0</v>
      </c>
      <c r="G162" s="79">
        <f t="shared" si="95"/>
        <v>0</v>
      </c>
      <c r="H162" s="79">
        <f t="shared" si="95"/>
        <v>0</v>
      </c>
      <c r="I162" s="57">
        <f t="shared" ref="I162:L162" si="96">SUM(I164)</f>
        <v>0</v>
      </c>
      <c r="J162" s="57">
        <f t="shared" si="96"/>
        <v>0</v>
      </c>
      <c r="K162" s="57">
        <f t="shared" si="96"/>
        <v>0</v>
      </c>
      <c r="L162" s="57">
        <f t="shared" si="96"/>
        <v>0</v>
      </c>
    </row>
    <row r="163" spans="1:12" ht="26.4" x14ac:dyDescent="0.25">
      <c r="A163" s="55" t="s">
        <v>178</v>
      </c>
      <c r="B163" s="56" t="s">
        <v>46</v>
      </c>
      <c r="C163" s="57">
        <v>0</v>
      </c>
      <c r="D163" s="57">
        <v>0</v>
      </c>
      <c r="E163" s="57">
        <v>0</v>
      </c>
      <c r="F163" s="57">
        <v>0</v>
      </c>
      <c r="G163" s="57">
        <v>0</v>
      </c>
      <c r="H163" s="57">
        <v>0</v>
      </c>
      <c r="I163" s="57"/>
      <c r="J163" s="57"/>
      <c r="K163" s="57"/>
      <c r="L163" s="57"/>
    </row>
    <row r="164" spans="1:12" x14ac:dyDescent="0.25">
      <c r="A164" s="71">
        <v>3</v>
      </c>
      <c r="B164" s="72" t="s">
        <v>22</v>
      </c>
      <c r="C164" s="73">
        <f t="shared" ref="C164:H166" si="97">(SUM(C165))</f>
        <v>2256.2800000000002</v>
      </c>
      <c r="D164" s="73">
        <f t="shared" si="97"/>
        <v>305262.45935363992</v>
      </c>
      <c r="E164" s="73">
        <f t="shared" si="97"/>
        <v>0</v>
      </c>
      <c r="F164" s="73">
        <f t="shared" si="97"/>
        <v>0</v>
      </c>
      <c r="G164" s="73">
        <f t="shared" si="97"/>
        <v>0</v>
      </c>
      <c r="H164" s="73">
        <f t="shared" si="97"/>
        <v>0</v>
      </c>
      <c r="I164" s="73">
        <f t="shared" ref="I164:L166" si="98">SUM(I165)</f>
        <v>0</v>
      </c>
      <c r="J164" s="73">
        <f t="shared" si="98"/>
        <v>0</v>
      </c>
      <c r="K164" s="73">
        <f t="shared" si="98"/>
        <v>0</v>
      </c>
      <c r="L164" s="73">
        <f t="shared" si="98"/>
        <v>0</v>
      </c>
    </row>
    <row r="165" spans="1:12" x14ac:dyDescent="0.25">
      <c r="A165" s="71">
        <v>32</v>
      </c>
      <c r="B165" s="72" t="s">
        <v>30</v>
      </c>
      <c r="C165" s="73">
        <f t="shared" si="97"/>
        <v>2256.2800000000002</v>
      </c>
      <c r="D165" s="73">
        <f t="shared" si="97"/>
        <v>305262.45935363992</v>
      </c>
      <c r="E165" s="73">
        <f t="shared" si="97"/>
        <v>0</v>
      </c>
      <c r="F165" s="73">
        <f t="shared" si="97"/>
        <v>0</v>
      </c>
      <c r="G165" s="73">
        <f t="shared" si="97"/>
        <v>0</v>
      </c>
      <c r="H165" s="73">
        <f t="shared" si="97"/>
        <v>0</v>
      </c>
      <c r="I165" s="73">
        <f t="shared" si="98"/>
        <v>0</v>
      </c>
      <c r="J165" s="73">
        <f t="shared" si="98"/>
        <v>0</v>
      </c>
      <c r="K165" s="73">
        <f t="shared" si="98"/>
        <v>0</v>
      </c>
      <c r="L165" s="73">
        <f t="shared" si="98"/>
        <v>0</v>
      </c>
    </row>
    <row r="166" spans="1:12" x14ac:dyDescent="0.25">
      <c r="A166" s="71">
        <v>322</v>
      </c>
      <c r="B166" s="72" t="s">
        <v>92</v>
      </c>
      <c r="C166" s="73">
        <f t="shared" si="97"/>
        <v>2256.2800000000002</v>
      </c>
      <c r="D166" s="73">
        <f t="shared" si="97"/>
        <v>305262.45935363992</v>
      </c>
      <c r="E166" s="73">
        <f t="shared" si="97"/>
        <v>0</v>
      </c>
      <c r="F166" s="73">
        <f t="shared" si="97"/>
        <v>0</v>
      </c>
      <c r="G166" s="73">
        <f t="shared" si="97"/>
        <v>0</v>
      </c>
      <c r="H166" s="73">
        <f t="shared" si="97"/>
        <v>0</v>
      </c>
      <c r="I166" s="73">
        <f t="shared" si="98"/>
        <v>0</v>
      </c>
      <c r="J166" s="73">
        <f t="shared" si="98"/>
        <v>0</v>
      </c>
      <c r="K166" s="73">
        <f t="shared" si="98"/>
        <v>0</v>
      </c>
      <c r="L166" s="73">
        <f t="shared" si="98"/>
        <v>0</v>
      </c>
    </row>
    <row r="167" spans="1:12" x14ac:dyDescent="0.25">
      <c r="A167" s="63">
        <v>3225</v>
      </c>
      <c r="B167" s="64" t="s">
        <v>147</v>
      </c>
      <c r="C167" s="65">
        <v>2256.2800000000002</v>
      </c>
      <c r="D167" s="65">
        <v>305262.45935363992</v>
      </c>
      <c r="E167" s="65">
        <v>0</v>
      </c>
      <c r="F167" s="65">
        <v>0</v>
      </c>
      <c r="G167" s="65">
        <v>0</v>
      </c>
      <c r="H167" s="65">
        <v>0</v>
      </c>
      <c r="I167" s="65"/>
      <c r="J167" s="65"/>
      <c r="K167" s="65"/>
      <c r="L167" s="65"/>
    </row>
    <row r="168" spans="1:12" ht="26.4" x14ac:dyDescent="0.25">
      <c r="A168" s="51" t="s">
        <v>207</v>
      </c>
      <c r="B168" s="52" t="s">
        <v>208</v>
      </c>
      <c r="C168" s="164">
        <f t="shared" ref="C168:H168" si="99">(SUM(C169))</f>
        <v>5993.23</v>
      </c>
      <c r="D168" s="53">
        <f t="shared" si="99"/>
        <v>29199.01785121773</v>
      </c>
      <c r="E168" s="74">
        <f t="shared" si="99"/>
        <v>663.61404207313024</v>
      </c>
      <c r="F168" s="74">
        <f t="shared" si="99"/>
        <v>663.61404207313024</v>
      </c>
      <c r="G168" s="74">
        <f t="shared" si="99"/>
        <v>663.61404207313024</v>
      </c>
      <c r="H168" s="74">
        <f t="shared" si="99"/>
        <v>663.61404207313024</v>
      </c>
      <c r="I168" s="53">
        <f>SUM(I169)</f>
        <v>0</v>
      </c>
      <c r="J168" s="53">
        <f>SUM(J169)</f>
        <v>0</v>
      </c>
      <c r="K168" s="53">
        <f>SUM(K169)</f>
        <v>0</v>
      </c>
      <c r="L168" s="53">
        <f>SUM(L169)</f>
        <v>0</v>
      </c>
    </row>
    <row r="169" spans="1:12" ht="52.8" x14ac:dyDescent="0.25">
      <c r="A169" s="55" t="s">
        <v>45</v>
      </c>
      <c r="B169" s="56" t="s">
        <v>209</v>
      </c>
      <c r="C169" s="57">
        <f t="shared" ref="C169:H169" si="100">(SUM(C171))</f>
        <v>5993.23</v>
      </c>
      <c r="D169" s="57">
        <f t="shared" si="100"/>
        <v>29199.01785121773</v>
      </c>
      <c r="E169" s="57">
        <f t="shared" si="100"/>
        <v>663.61404207313024</v>
      </c>
      <c r="F169" s="57">
        <f t="shared" si="100"/>
        <v>663.61404207313024</v>
      </c>
      <c r="G169" s="57">
        <f t="shared" si="100"/>
        <v>663.61404207313024</v>
      </c>
      <c r="H169" s="57">
        <f t="shared" si="100"/>
        <v>663.61404207313024</v>
      </c>
      <c r="I169" s="57">
        <f t="shared" ref="I169:L169" si="101">SUM(I171)</f>
        <v>0</v>
      </c>
      <c r="J169" s="57">
        <f t="shared" si="101"/>
        <v>0</v>
      </c>
      <c r="K169" s="57">
        <f t="shared" si="101"/>
        <v>0</v>
      </c>
      <c r="L169" s="57">
        <f t="shared" si="101"/>
        <v>0</v>
      </c>
    </row>
    <row r="170" spans="1:12" s="62" customFormat="1" ht="26.4" x14ac:dyDescent="0.25">
      <c r="A170" s="55" t="s">
        <v>178</v>
      </c>
      <c r="B170" s="56" t="s">
        <v>46</v>
      </c>
      <c r="C170" s="57">
        <v>0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/>
      <c r="J170" s="57"/>
      <c r="K170" s="57"/>
      <c r="L170" s="57"/>
    </row>
    <row r="171" spans="1:12" s="62" customFormat="1" x14ac:dyDescent="0.25">
      <c r="A171" s="59">
        <v>3</v>
      </c>
      <c r="B171" s="60" t="s">
        <v>22</v>
      </c>
      <c r="C171" s="61">
        <f t="shared" ref="C171:H172" si="102">(SUM(C172))</f>
        <v>5993.23</v>
      </c>
      <c r="D171" s="61">
        <f t="shared" si="102"/>
        <v>29199.01785121773</v>
      </c>
      <c r="E171" s="61">
        <f t="shared" si="102"/>
        <v>663.61404207313024</v>
      </c>
      <c r="F171" s="61">
        <f t="shared" si="102"/>
        <v>663.61404207313024</v>
      </c>
      <c r="G171" s="61">
        <f t="shared" si="102"/>
        <v>663.61404207313024</v>
      </c>
      <c r="H171" s="61">
        <f t="shared" si="102"/>
        <v>663.61404207313024</v>
      </c>
      <c r="I171" s="61">
        <f>SUM(I172)</f>
        <v>0</v>
      </c>
      <c r="J171" s="61">
        <f>SUM(J172)</f>
        <v>0</v>
      </c>
      <c r="K171" s="61">
        <f>SUM(K172)</f>
        <v>0</v>
      </c>
      <c r="L171" s="61">
        <f>SUM(L172)</f>
        <v>0</v>
      </c>
    </row>
    <row r="172" spans="1:12" s="62" customFormat="1" x14ac:dyDescent="0.25">
      <c r="A172" s="59">
        <v>32</v>
      </c>
      <c r="B172" s="60" t="s">
        <v>30</v>
      </c>
      <c r="C172" s="61">
        <f t="shared" si="102"/>
        <v>5993.23</v>
      </c>
      <c r="D172" s="61">
        <f t="shared" si="102"/>
        <v>29199.01785121773</v>
      </c>
      <c r="E172" s="61">
        <f t="shared" si="102"/>
        <v>663.61404207313024</v>
      </c>
      <c r="F172" s="61">
        <f t="shared" si="102"/>
        <v>663.61404207313024</v>
      </c>
      <c r="G172" s="61">
        <f t="shared" si="102"/>
        <v>663.61404207313024</v>
      </c>
      <c r="H172" s="61">
        <f t="shared" si="102"/>
        <v>663.61404207313024</v>
      </c>
      <c r="I172" s="61">
        <f t="shared" ref="I172:L172" si="103">SUM(I173)</f>
        <v>0</v>
      </c>
      <c r="J172" s="61">
        <f t="shared" si="103"/>
        <v>0</v>
      </c>
      <c r="K172" s="61">
        <f t="shared" si="103"/>
        <v>0</v>
      </c>
      <c r="L172" s="61">
        <f t="shared" si="103"/>
        <v>0</v>
      </c>
    </row>
    <row r="173" spans="1:12" x14ac:dyDescent="0.25">
      <c r="A173" s="59">
        <v>323</v>
      </c>
      <c r="B173" s="60" t="s">
        <v>99</v>
      </c>
      <c r="C173" s="61">
        <v>5993.23</v>
      </c>
      <c r="D173" s="61">
        <f>(SUM(D174+D175))</f>
        <v>29199.01785121773</v>
      </c>
      <c r="E173" s="61">
        <f>(SUM(E174+E175))</f>
        <v>663.61404207313024</v>
      </c>
      <c r="F173" s="61">
        <f>(SUM(F174+F175))</f>
        <v>663.61404207313024</v>
      </c>
      <c r="G173" s="61">
        <f>(SUM(G174+G175))</f>
        <v>663.61404207313024</v>
      </c>
      <c r="H173" s="61">
        <f>(SUM(H174+H175))</f>
        <v>663.61404207313024</v>
      </c>
      <c r="I173" s="61">
        <f>SUM(I174)</f>
        <v>0</v>
      </c>
      <c r="J173" s="61">
        <f>SUM(J174)</f>
        <v>0</v>
      </c>
      <c r="K173" s="61">
        <f>SUM(K174)</f>
        <v>0</v>
      </c>
      <c r="L173" s="61">
        <f>SUM(L174)</f>
        <v>0</v>
      </c>
    </row>
    <row r="174" spans="1:12" ht="26.4" x14ac:dyDescent="0.25">
      <c r="A174" s="63">
        <v>3232</v>
      </c>
      <c r="B174" s="64" t="s">
        <v>166</v>
      </c>
      <c r="C174" s="65">
        <v>5993.42</v>
      </c>
      <c r="D174" s="65">
        <v>22562.877430486427</v>
      </c>
      <c r="E174" s="65">
        <v>663.61404207313024</v>
      </c>
      <c r="F174" s="65">
        <v>663.61404207313024</v>
      </c>
      <c r="G174" s="65">
        <v>663.61404207313024</v>
      </c>
      <c r="H174" s="65">
        <v>663.61404207313024</v>
      </c>
      <c r="I174" s="65"/>
      <c r="J174" s="65"/>
      <c r="K174" s="65"/>
      <c r="L174" s="65"/>
    </row>
    <row r="175" spans="1:12" x14ac:dyDescent="0.25">
      <c r="A175" s="63">
        <v>3237</v>
      </c>
      <c r="B175" s="64" t="s">
        <v>153</v>
      </c>
      <c r="C175" s="65">
        <v>0</v>
      </c>
      <c r="D175" s="65">
        <v>6636.1404207313026</v>
      </c>
      <c r="E175" s="65">
        <v>0</v>
      </c>
      <c r="F175" s="65">
        <v>0</v>
      </c>
      <c r="G175" s="65">
        <v>0</v>
      </c>
      <c r="H175" s="65">
        <v>0</v>
      </c>
      <c r="I175" s="65"/>
      <c r="J175" s="65"/>
      <c r="K175" s="65"/>
      <c r="L175" s="65"/>
    </row>
    <row r="176" spans="1:12" s="62" customFormat="1" ht="26.4" x14ac:dyDescent="0.25">
      <c r="A176" s="51" t="s">
        <v>137</v>
      </c>
      <c r="B176" s="52" t="s">
        <v>210</v>
      </c>
      <c r="C176" s="53">
        <f>(SUM(C178+C221+C256+C291+C326+C367+C390+C412+C418+C428+C441+C442+C454+C479+C487+C498))</f>
        <v>541160</v>
      </c>
      <c r="D176" s="53">
        <f>(SUM(D178+D221+D256+D291+D326++D344+D367+D390+D412+D418+D428+D441+D454+D467+D473+D479+D487+D498+D508))</f>
        <v>710996.08467715164</v>
      </c>
      <c r="E176" s="53">
        <f>(SUM(E178+E221+E256+E291+E326+E344+E367+E390+E412+E418+E428+E441+E454+E467+E473+E479+E487+E498+E508))</f>
        <v>643692.3529132657</v>
      </c>
      <c r="F176" s="53">
        <f>(SUM(F178+F221+F256+F291+F326+F344+F367+F390+F412+F418+F428+F441+F454+F467+F473+F479+F487+F498+F508))</f>
        <v>798725.72513438168</v>
      </c>
      <c r="G176" s="53">
        <f>(SUM(G178+G221+G256+G291+G326+G344+G367+G390+G412+G418+G428+G441+G454+G467+G473+G479+G487+G498+G508))</f>
        <v>798725.72513438168</v>
      </c>
      <c r="H176" s="53">
        <f>(SUM(H178+H221+H256+H291+H326+H344+H367+H390+H412+H418+H428+H441+H454+H467+H473+H479+H487+H498+H508))</f>
        <v>798725.72513438168</v>
      </c>
      <c r="I176" s="80">
        <f>SUM(I178+I344+I390+I412+I418+I428+I467+I479+I487+I498+I508)</f>
        <v>0</v>
      </c>
      <c r="J176" s="53">
        <f>SUM(J178+J326+J344+J390+J412+J418+J428+J467+J479+J487+J498+J508)</f>
        <v>0</v>
      </c>
      <c r="K176" s="53">
        <f>SUM(K178+K326+K344+K390+K412+K418+K428+K467+K479+K487+K498+K508)</f>
        <v>0</v>
      </c>
      <c r="L176" s="53">
        <f>SUM(L178+L326+L344+L390+L412+L418+L428+L467+L479+L487+L498+L508)</f>
        <v>0</v>
      </c>
    </row>
    <row r="177" spans="1:12" s="62" customFormat="1" x14ac:dyDescent="0.25">
      <c r="A177" s="81"/>
      <c r="B177" s="82"/>
      <c r="C177" s="65">
        <v>0</v>
      </c>
      <c r="D177" s="65">
        <v>0</v>
      </c>
      <c r="E177" s="65">
        <v>0</v>
      </c>
      <c r="F177" s="65">
        <v>0</v>
      </c>
      <c r="G177" s="65">
        <v>0</v>
      </c>
      <c r="H177" s="65">
        <v>0</v>
      </c>
      <c r="I177" s="65"/>
      <c r="J177" s="65"/>
      <c r="K177" s="65"/>
      <c r="L177" s="65"/>
    </row>
    <row r="178" spans="1:12" ht="52.8" x14ac:dyDescent="0.25">
      <c r="A178" s="55" t="s">
        <v>45</v>
      </c>
      <c r="B178" s="56" t="s">
        <v>20</v>
      </c>
      <c r="C178" s="57">
        <f>(SUM(C184))</f>
        <v>4713.54</v>
      </c>
      <c r="D178" s="83">
        <f>(SUM(D180))</f>
        <v>11135.443625987125</v>
      </c>
      <c r="E178" s="57">
        <f>(SUM(E180))</f>
        <v>11135.443625987125</v>
      </c>
      <c r="F178" s="83">
        <f>(SUM(F180))</f>
        <v>10879.43</v>
      </c>
      <c r="G178" s="83">
        <f>(SUM(G180))</f>
        <v>10879.43</v>
      </c>
      <c r="H178" s="83">
        <f>(SUM(H180))</f>
        <v>10879.43</v>
      </c>
      <c r="I178" s="57">
        <f t="shared" ref="I178:L178" si="104">SUM(I180)</f>
        <v>0</v>
      </c>
      <c r="J178" s="57">
        <f t="shared" si="104"/>
        <v>0</v>
      </c>
      <c r="K178" s="57">
        <f t="shared" si="104"/>
        <v>0</v>
      </c>
      <c r="L178" s="57">
        <f t="shared" si="104"/>
        <v>0</v>
      </c>
    </row>
    <row r="179" spans="1:12" x14ac:dyDescent="0.25">
      <c r="A179" s="84" t="s">
        <v>211</v>
      </c>
      <c r="B179" s="56" t="s">
        <v>212</v>
      </c>
      <c r="C179" s="57">
        <v>0</v>
      </c>
      <c r="D179" s="83">
        <v>11135.443625987125</v>
      </c>
      <c r="E179" s="83">
        <v>11135.443625987125</v>
      </c>
      <c r="F179" s="83">
        <v>10879.43</v>
      </c>
      <c r="G179" s="83">
        <v>10879.43</v>
      </c>
      <c r="H179" s="83">
        <v>10879.43</v>
      </c>
      <c r="I179" s="57"/>
      <c r="J179" s="57"/>
      <c r="K179" s="57"/>
      <c r="L179" s="57"/>
    </row>
    <row r="180" spans="1:12" s="62" customFormat="1" ht="27.75" customHeight="1" x14ac:dyDescent="0.25">
      <c r="A180" s="59">
        <v>3</v>
      </c>
      <c r="B180" s="60" t="s">
        <v>22</v>
      </c>
      <c r="C180" s="61">
        <f>(SUM(C184))</f>
        <v>4713.54</v>
      </c>
      <c r="D180" s="61">
        <f>(SUM(D184))</f>
        <v>11135.443625987125</v>
      </c>
      <c r="E180" s="61">
        <f>(SUM(E184+E211))</f>
        <v>11135.443625987125</v>
      </c>
      <c r="F180" s="61">
        <f>(SUM(F184+F211+F181))</f>
        <v>10879.43</v>
      </c>
      <c r="G180" s="61">
        <f>(SUM(G184+G211+G181))</f>
        <v>10879.43</v>
      </c>
      <c r="H180" s="61">
        <f>(SUM(H184+H211+H181))</f>
        <v>10879.43</v>
      </c>
      <c r="I180" s="61">
        <f t="shared" ref="I180:L180" si="105">SUM(I184)</f>
        <v>0</v>
      </c>
      <c r="J180" s="61">
        <f t="shared" si="105"/>
        <v>0</v>
      </c>
      <c r="K180" s="61">
        <f t="shared" si="105"/>
        <v>0</v>
      </c>
      <c r="L180" s="61">
        <f t="shared" si="105"/>
        <v>0</v>
      </c>
    </row>
    <row r="181" spans="1:12" s="62" customFormat="1" ht="27.75" customHeight="1" x14ac:dyDescent="0.25">
      <c r="A181" s="59">
        <v>31</v>
      </c>
      <c r="B181" s="60" t="s">
        <v>23</v>
      </c>
      <c r="C181" s="61">
        <v>0</v>
      </c>
      <c r="D181" s="61"/>
      <c r="E181" s="61">
        <v>0</v>
      </c>
      <c r="F181" s="61">
        <v>30</v>
      </c>
      <c r="G181" s="61">
        <v>30</v>
      </c>
      <c r="H181" s="61">
        <v>30</v>
      </c>
      <c r="I181" s="61"/>
      <c r="J181" s="61"/>
      <c r="K181" s="61"/>
      <c r="L181" s="61"/>
    </row>
    <row r="182" spans="1:12" s="62" customFormat="1" ht="27.75" customHeight="1" x14ac:dyDescent="0.25">
      <c r="A182" s="59">
        <v>313</v>
      </c>
      <c r="B182" s="60" t="s">
        <v>86</v>
      </c>
      <c r="C182" s="61">
        <v>0</v>
      </c>
      <c r="D182" s="61"/>
      <c r="E182" s="61">
        <v>0</v>
      </c>
      <c r="F182" s="61">
        <v>30</v>
      </c>
      <c r="G182" s="61">
        <v>30</v>
      </c>
      <c r="H182" s="61">
        <v>30</v>
      </c>
      <c r="I182" s="61"/>
      <c r="J182" s="61"/>
      <c r="K182" s="61"/>
      <c r="L182" s="61"/>
    </row>
    <row r="183" spans="1:12" s="62" customFormat="1" ht="27.75" customHeight="1" x14ac:dyDescent="0.25">
      <c r="A183" s="59">
        <v>3133</v>
      </c>
      <c r="B183" s="60" t="s">
        <v>319</v>
      </c>
      <c r="C183" s="61">
        <v>0</v>
      </c>
      <c r="D183" s="61"/>
      <c r="E183" s="61">
        <v>0</v>
      </c>
      <c r="F183" s="161">
        <v>30</v>
      </c>
      <c r="G183" s="161">
        <v>30</v>
      </c>
      <c r="H183" s="161">
        <v>30</v>
      </c>
      <c r="I183" s="61"/>
      <c r="J183" s="61"/>
      <c r="K183" s="61"/>
      <c r="L183" s="61"/>
    </row>
    <row r="184" spans="1:12" s="62" customFormat="1" x14ac:dyDescent="0.25">
      <c r="A184" s="59">
        <v>32</v>
      </c>
      <c r="B184" s="60" t="s">
        <v>30</v>
      </c>
      <c r="C184" s="61">
        <f>(SUM(C185+C189+C196+C203+C204+C217))</f>
        <v>4713.54</v>
      </c>
      <c r="D184" s="61">
        <f>(SUM(D185+D189+D196+D203+D204+D217))</f>
        <v>11135.443625987125</v>
      </c>
      <c r="E184" s="61">
        <f>(SUM(E185+E189+E196+E204))</f>
        <v>11135.443625987125</v>
      </c>
      <c r="F184" s="61">
        <v>10849.43</v>
      </c>
      <c r="G184" s="61">
        <v>10849.43</v>
      </c>
      <c r="H184" s="61">
        <v>10849.43</v>
      </c>
      <c r="I184" s="61">
        <f>SUM(I185+I189+I196+I204)</f>
        <v>0</v>
      </c>
      <c r="J184" s="61">
        <f>SUM(J185+J189+J196+J204)</f>
        <v>0</v>
      </c>
      <c r="K184" s="61">
        <f>SUM(K185+K189+K196+K204)</f>
        <v>0</v>
      </c>
      <c r="L184" s="61">
        <f>SUM(L185+L189+L196+L204)</f>
        <v>0</v>
      </c>
    </row>
    <row r="185" spans="1:12" s="62" customFormat="1" x14ac:dyDescent="0.25">
      <c r="A185" s="59">
        <v>321</v>
      </c>
      <c r="B185" s="60" t="s">
        <v>88</v>
      </c>
      <c r="C185" s="61">
        <v>0</v>
      </c>
      <c r="D185" s="61">
        <f>(SUM(D186:D187))</f>
        <v>1327.2280841462605</v>
      </c>
      <c r="E185" s="61">
        <f>(SUM(E186:E187))</f>
        <v>1327.2280841462605</v>
      </c>
      <c r="F185" s="161">
        <f>(SUM(F186:F187))</f>
        <v>1327.2240420731302</v>
      </c>
      <c r="G185" s="161">
        <f>(SUM(G186:G187))</f>
        <v>1327.2240420731302</v>
      </c>
      <c r="H185" s="161">
        <f>(SUM(H186:H187))</f>
        <v>1327.2240420731302</v>
      </c>
      <c r="I185" s="61">
        <f>SUM(I186)</f>
        <v>0</v>
      </c>
      <c r="J185" s="61">
        <f>SUM(J186)</f>
        <v>0</v>
      </c>
      <c r="K185" s="61">
        <f>SUM(K186)</f>
        <v>0</v>
      </c>
      <c r="L185" s="61">
        <f>SUM(L186)</f>
        <v>0</v>
      </c>
    </row>
    <row r="186" spans="1:12" s="62" customFormat="1" x14ac:dyDescent="0.25">
      <c r="A186" s="63">
        <v>3211</v>
      </c>
      <c r="B186" s="64" t="s">
        <v>89</v>
      </c>
      <c r="C186" s="65">
        <v>0</v>
      </c>
      <c r="D186" s="65">
        <v>663.61404207313024</v>
      </c>
      <c r="E186" s="65">
        <v>663.61404207313024</v>
      </c>
      <c r="F186" s="65">
        <v>663.61</v>
      </c>
      <c r="G186" s="65">
        <v>663.61</v>
      </c>
      <c r="H186" s="65">
        <v>663.61</v>
      </c>
      <c r="I186" s="65"/>
      <c r="J186" s="65"/>
      <c r="K186" s="65"/>
      <c r="L186" s="65"/>
    </row>
    <row r="187" spans="1:12" s="62" customFormat="1" x14ac:dyDescent="0.25">
      <c r="A187" s="63">
        <v>3213</v>
      </c>
      <c r="B187" s="64" t="s">
        <v>142</v>
      </c>
      <c r="C187" s="65">
        <v>0</v>
      </c>
      <c r="D187" s="65">
        <v>663.61404207313024</v>
      </c>
      <c r="E187" s="65">
        <v>663.61404207313024</v>
      </c>
      <c r="F187" s="65">
        <v>663.61404207313024</v>
      </c>
      <c r="G187" s="65">
        <v>663.61404207313024</v>
      </c>
      <c r="H187" s="65">
        <v>663.61404207313024</v>
      </c>
      <c r="I187" s="65"/>
      <c r="J187" s="65"/>
      <c r="K187" s="65"/>
      <c r="L187" s="65"/>
    </row>
    <row r="188" spans="1:12" s="62" customFormat="1" x14ac:dyDescent="0.25">
      <c r="A188" s="63">
        <v>3214</v>
      </c>
      <c r="B188" s="64" t="s">
        <v>143</v>
      </c>
      <c r="C188" s="65">
        <f>(D188+E188+G188+H188+I188+J188+K188+L188)</f>
        <v>0</v>
      </c>
      <c r="D188" s="65">
        <v>0</v>
      </c>
      <c r="E188" s="65">
        <v>0</v>
      </c>
      <c r="F188" s="65">
        <v>0</v>
      </c>
      <c r="G188" s="65">
        <v>0</v>
      </c>
      <c r="H188" s="65">
        <v>0</v>
      </c>
      <c r="I188" s="65"/>
      <c r="J188" s="65"/>
      <c r="K188" s="65"/>
      <c r="L188" s="65"/>
    </row>
    <row r="189" spans="1:12" s="62" customFormat="1" x14ac:dyDescent="0.25">
      <c r="A189" s="59">
        <v>322</v>
      </c>
      <c r="B189" s="60" t="s">
        <v>144</v>
      </c>
      <c r="C189" s="61">
        <v>0</v>
      </c>
      <c r="D189" s="61">
        <f>(SUM(D190:D194))</f>
        <v>1844.8470369633021</v>
      </c>
      <c r="E189" s="61">
        <f>(E190+E194)</f>
        <v>1844.8470369633021</v>
      </c>
      <c r="F189" s="61">
        <f>(F190+F194)</f>
        <v>800</v>
      </c>
      <c r="G189" s="61">
        <f>(G190+G194)</f>
        <v>800</v>
      </c>
      <c r="H189" s="61">
        <f>(H190+H194)</f>
        <v>800</v>
      </c>
      <c r="I189" s="61">
        <f>SUM(I192)</f>
        <v>0</v>
      </c>
      <c r="J189" s="61">
        <f>SUM(J190:J195)</f>
        <v>0</v>
      </c>
      <c r="K189" s="61">
        <f>SUM(K192)</f>
        <v>0</v>
      </c>
      <c r="L189" s="61">
        <f>SUM(L192)</f>
        <v>0</v>
      </c>
    </row>
    <row r="190" spans="1:12" x14ac:dyDescent="0.25">
      <c r="A190" s="63">
        <v>3221</v>
      </c>
      <c r="B190" s="64" t="s">
        <v>213</v>
      </c>
      <c r="C190" s="65">
        <v>0</v>
      </c>
      <c r="D190" s="61">
        <v>1128.1438715243214</v>
      </c>
      <c r="E190" s="61">
        <v>1128.1438715243214</v>
      </c>
      <c r="F190" s="61">
        <v>500</v>
      </c>
      <c r="G190" s="61">
        <v>500</v>
      </c>
      <c r="H190" s="61">
        <v>500</v>
      </c>
      <c r="I190" s="61"/>
      <c r="J190" s="65"/>
      <c r="K190" s="61"/>
      <c r="L190" s="61"/>
    </row>
    <row r="191" spans="1:12" x14ac:dyDescent="0.25">
      <c r="A191" s="63">
        <v>3222</v>
      </c>
      <c r="B191" s="64" t="s">
        <v>94</v>
      </c>
      <c r="C191" s="65">
        <f>(D191+E191+G191+H191+I191+J191+K191+L191)</f>
        <v>0</v>
      </c>
      <c r="D191" s="61">
        <v>0</v>
      </c>
      <c r="E191" s="61">
        <v>0</v>
      </c>
      <c r="F191" s="61">
        <v>0</v>
      </c>
      <c r="G191" s="61">
        <v>0</v>
      </c>
      <c r="H191" s="61">
        <v>0</v>
      </c>
      <c r="I191" s="61"/>
      <c r="J191" s="61"/>
      <c r="K191" s="61"/>
      <c r="L191" s="61"/>
    </row>
    <row r="192" spans="1:12" x14ac:dyDescent="0.25">
      <c r="A192" s="63">
        <v>3223</v>
      </c>
      <c r="B192" s="64" t="s">
        <v>95</v>
      </c>
      <c r="C192" s="65">
        <v>0</v>
      </c>
      <c r="D192" s="65">
        <v>0</v>
      </c>
      <c r="E192" s="65">
        <v>0</v>
      </c>
      <c r="F192" s="65">
        <v>0</v>
      </c>
      <c r="G192" s="65">
        <v>0</v>
      </c>
      <c r="H192" s="65">
        <v>0</v>
      </c>
      <c r="I192" s="65"/>
      <c r="J192" s="65"/>
      <c r="K192" s="65"/>
      <c r="L192" s="65"/>
    </row>
    <row r="193" spans="1:13" x14ac:dyDescent="0.25">
      <c r="A193" s="63">
        <v>3224</v>
      </c>
      <c r="B193" s="64" t="s">
        <v>214</v>
      </c>
      <c r="C193" s="65">
        <v>0</v>
      </c>
      <c r="D193" s="65">
        <v>0</v>
      </c>
      <c r="E193" s="65">
        <v>0</v>
      </c>
      <c r="F193" s="65">
        <v>0</v>
      </c>
      <c r="G193" s="65">
        <v>0</v>
      </c>
      <c r="H193" s="65">
        <v>0</v>
      </c>
      <c r="I193" s="65"/>
      <c r="J193" s="65"/>
      <c r="K193" s="65"/>
      <c r="L193" s="65"/>
    </row>
    <row r="194" spans="1:13" x14ac:dyDescent="0.25">
      <c r="A194" s="63">
        <v>3225</v>
      </c>
      <c r="B194" s="64" t="s">
        <v>179</v>
      </c>
      <c r="C194" s="65">
        <v>0</v>
      </c>
      <c r="D194" s="65">
        <v>716.7031654389807</v>
      </c>
      <c r="E194" s="65">
        <v>716.7031654389807</v>
      </c>
      <c r="F194" s="65">
        <v>300</v>
      </c>
      <c r="G194" s="65">
        <v>300</v>
      </c>
      <c r="H194" s="65">
        <v>300</v>
      </c>
      <c r="I194" s="65"/>
      <c r="J194" s="65"/>
      <c r="K194" s="65"/>
      <c r="L194" s="65"/>
    </row>
    <row r="195" spans="1:13" x14ac:dyDescent="0.25">
      <c r="A195" s="63">
        <v>3227</v>
      </c>
      <c r="B195" s="64" t="s">
        <v>98</v>
      </c>
      <c r="C195" s="65">
        <f>(D195+E195+G195+H195+I195+J195+K195+L195)</f>
        <v>0</v>
      </c>
      <c r="D195" s="65">
        <v>0</v>
      </c>
      <c r="E195" s="65">
        <v>0</v>
      </c>
      <c r="F195" s="65">
        <v>0</v>
      </c>
      <c r="G195" s="65">
        <v>0</v>
      </c>
      <c r="H195" s="65">
        <v>0</v>
      </c>
      <c r="I195" s="65"/>
      <c r="J195" s="65"/>
      <c r="K195" s="65"/>
      <c r="L195" s="65"/>
    </row>
    <row r="196" spans="1:13" s="62" customFormat="1" x14ac:dyDescent="0.25">
      <c r="A196" s="59">
        <v>323</v>
      </c>
      <c r="B196" s="60" t="s">
        <v>99</v>
      </c>
      <c r="C196" s="61">
        <f t="shared" ref="C196:H196" si="106">(SUM(C197:C201))</f>
        <v>725.99</v>
      </c>
      <c r="D196" s="61">
        <f t="shared" si="106"/>
        <v>5972.5263786581727</v>
      </c>
      <c r="E196" s="61">
        <f t="shared" si="106"/>
        <v>5972.5263786581727</v>
      </c>
      <c r="F196" s="61">
        <f t="shared" si="106"/>
        <v>4016.3700000000003</v>
      </c>
      <c r="G196" s="61">
        <f t="shared" si="106"/>
        <v>4016.3700000000003</v>
      </c>
      <c r="H196" s="61">
        <f t="shared" si="106"/>
        <v>4016.3700000000003</v>
      </c>
      <c r="I196" s="61">
        <f>I198+I201</f>
        <v>0</v>
      </c>
      <c r="J196" s="61">
        <f>SUM(J199:J201)</f>
        <v>0</v>
      </c>
      <c r="K196" s="61">
        <f>SUM(K199:K199)</f>
        <v>0</v>
      </c>
      <c r="L196" s="61">
        <f>SUM(L199:L199)</f>
        <v>0</v>
      </c>
    </row>
    <row r="197" spans="1:13" s="62" customFormat="1" x14ac:dyDescent="0.25">
      <c r="A197" s="63">
        <v>3231</v>
      </c>
      <c r="B197" s="64" t="s">
        <v>149</v>
      </c>
      <c r="C197" s="65">
        <f>(D197+E197+G197+H197+I197+J197+K197+L197)</f>
        <v>0</v>
      </c>
      <c r="D197" s="65">
        <v>0</v>
      </c>
      <c r="E197" s="65">
        <v>0</v>
      </c>
      <c r="F197" s="65">
        <v>0</v>
      </c>
      <c r="G197" s="65">
        <v>0</v>
      </c>
      <c r="H197" s="65">
        <v>0</v>
      </c>
      <c r="I197" s="65"/>
      <c r="J197" s="65"/>
      <c r="K197" s="65"/>
      <c r="L197" s="65"/>
    </row>
    <row r="198" spans="1:13" s="62" customFormat="1" x14ac:dyDescent="0.25">
      <c r="A198" s="63">
        <v>3232</v>
      </c>
      <c r="B198" s="64" t="s">
        <v>215</v>
      </c>
      <c r="C198" s="65">
        <v>0</v>
      </c>
      <c r="D198" s="65">
        <v>1327.2280841462605</v>
      </c>
      <c r="E198" s="65">
        <v>1327.2280841462605</v>
      </c>
      <c r="F198" s="65">
        <v>972.07</v>
      </c>
      <c r="G198" s="65">
        <v>972.07</v>
      </c>
      <c r="H198" s="65">
        <v>972.07</v>
      </c>
      <c r="I198" s="65">
        <v>0</v>
      </c>
      <c r="J198" s="65"/>
      <c r="K198" s="65"/>
      <c r="L198" s="65"/>
    </row>
    <row r="199" spans="1:13" x14ac:dyDescent="0.25">
      <c r="A199" s="63">
        <v>3234</v>
      </c>
      <c r="B199" s="64" t="s">
        <v>104</v>
      </c>
      <c r="C199" s="65">
        <f>(D199+E199+G199+H199+I199+J199+K199+L199)</f>
        <v>0</v>
      </c>
      <c r="D199" s="65">
        <v>0</v>
      </c>
      <c r="E199" s="65">
        <v>0</v>
      </c>
      <c r="F199" s="65">
        <v>0</v>
      </c>
      <c r="G199" s="65">
        <v>0</v>
      </c>
      <c r="H199" s="65">
        <v>0</v>
      </c>
      <c r="I199" s="65"/>
      <c r="J199" s="65"/>
      <c r="K199" s="65"/>
      <c r="L199" s="65"/>
    </row>
    <row r="200" spans="1:13" x14ac:dyDescent="0.25">
      <c r="A200" s="63">
        <v>3236</v>
      </c>
      <c r="B200" s="64" t="s">
        <v>216</v>
      </c>
      <c r="C200" s="160">
        <v>301.27999999999997</v>
      </c>
      <c r="D200" s="65">
        <v>0</v>
      </c>
      <c r="E200" s="65">
        <v>0</v>
      </c>
      <c r="F200" s="65">
        <v>0</v>
      </c>
      <c r="G200" s="65">
        <v>0</v>
      </c>
      <c r="H200" s="65">
        <v>0</v>
      </c>
      <c r="I200" s="65"/>
      <c r="J200" s="65"/>
      <c r="K200" s="65"/>
      <c r="L200" s="65"/>
    </row>
    <row r="201" spans="1:13" s="62" customFormat="1" x14ac:dyDescent="0.25">
      <c r="A201" s="63">
        <v>3239</v>
      </c>
      <c r="B201" s="64" t="s">
        <v>108</v>
      </c>
      <c r="C201" s="160">
        <v>424.71</v>
      </c>
      <c r="D201" s="65">
        <v>4645.298294511912</v>
      </c>
      <c r="E201" s="65">
        <v>4645.298294511912</v>
      </c>
      <c r="F201" s="65">
        <v>3044.3</v>
      </c>
      <c r="G201" s="65">
        <v>3044.3</v>
      </c>
      <c r="H201" s="65">
        <v>3044.3</v>
      </c>
      <c r="I201" s="65">
        <v>0</v>
      </c>
      <c r="J201" s="65">
        <v>0</v>
      </c>
      <c r="K201" s="65"/>
      <c r="L201" s="65"/>
    </row>
    <row r="202" spans="1:13" x14ac:dyDescent="0.25">
      <c r="A202" s="59">
        <v>324</v>
      </c>
      <c r="B202" s="60" t="s">
        <v>217</v>
      </c>
      <c r="C202" s="61">
        <v>0</v>
      </c>
      <c r="D202" s="61">
        <f>(SUM(D203))</f>
        <v>0</v>
      </c>
      <c r="E202" s="61">
        <f>(SUM(E203))</f>
        <v>0</v>
      </c>
      <c r="F202" s="61">
        <f>(SUM(F203))</f>
        <v>0</v>
      </c>
      <c r="G202" s="61">
        <f>(SUM(G203))</f>
        <v>0</v>
      </c>
      <c r="H202" s="61">
        <f>(SUM(H203))</f>
        <v>0</v>
      </c>
      <c r="I202" s="61">
        <f t="shared" ref="I202:L202" si="107">SUM(I203)</f>
        <v>0</v>
      </c>
      <c r="J202" s="61">
        <f t="shared" si="107"/>
        <v>0</v>
      </c>
      <c r="K202" s="61">
        <f t="shared" si="107"/>
        <v>0</v>
      </c>
      <c r="L202" s="61">
        <f t="shared" si="107"/>
        <v>0</v>
      </c>
    </row>
    <row r="203" spans="1:13" s="62" customFormat="1" x14ac:dyDescent="0.25">
      <c r="A203" s="63">
        <v>3241</v>
      </c>
      <c r="B203" s="64" t="s">
        <v>217</v>
      </c>
      <c r="C203" s="65">
        <v>0</v>
      </c>
      <c r="D203" s="65">
        <v>0</v>
      </c>
      <c r="E203" s="65">
        <v>0</v>
      </c>
      <c r="F203" s="65">
        <v>0</v>
      </c>
      <c r="G203" s="65">
        <v>0</v>
      </c>
      <c r="H203" s="65">
        <v>0</v>
      </c>
      <c r="I203" s="65"/>
      <c r="J203" s="65"/>
      <c r="K203" s="65"/>
      <c r="L203" s="65"/>
    </row>
    <row r="204" spans="1:13" ht="26.4" x14ac:dyDescent="0.25">
      <c r="A204" s="59">
        <v>329</v>
      </c>
      <c r="B204" s="60" t="s">
        <v>154</v>
      </c>
      <c r="C204" s="61">
        <f>(C208+C210+C209)</f>
        <v>3987.5499999999997</v>
      </c>
      <c r="D204" s="61">
        <f>(SUM(D206,D210))</f>
        <v>1990.8421262193906</v>
      </c>
      <c r="E204" s="61">
        <f>(E208+E210+E209)</f>
        <v>1990.8421262193906</v>
      </c>
      <c r="F204" s="61">
        <f>(F208+F210+F209)</f>
        <v>3090.8421262193906</v>
      </c>
      <c r="G204" s="61">
        <f>(G208+G210+G209)</f>
        <v>3090.8421262193906</v>
      </c>
      <c r="H204" s="61">
        <f>(H208+H210+H209)</f>
        <v>3090.8421262193906</v>
      </c>
      <c r="I204" s="61">
        <f>SUM(I210)</f>
        <v>0</v>
      </c>
      <c r="J204" s="61">
        <f>SUM(J210)</f>
        <v>0</v>
      </c>
      <c r="K204" s="61">
        <f>SUM(K210)</f>
        <v>0</v>
      </c>
      <c r="L204" s="61">
        <f>SUM(L210)</f>
        <v>0</v>
      </c>
    </row>
    <row r="205" spans="1:13" x14ac:dyDescent="0.25">
      <c r="A205" s="63">
        <v>3293</v>
      </c>
      <c r="B205" s="64" t="s">
        <v>155</v>
      </c>
      <c r="C205" s="65">
        <f>(D205+E205+G205+H205+I205+J205+K205+L205)</f>
        <v>0</v>
      </c>
      <c r="D205" s="61">
        <v>0</v>
      </c>
      <c r="E205" s="61">
        <v>0</v>
      </c>
      <c r="F205" s="61">
        <v>0</v>
      </c>
      <c r="G205" s="61">
        <v>0</v>
      </c>
      <c r="H205" s="61">
        <v>0</v>
      </c>
      <c r="I205" s="61"/>
      <c r="J205" s="61"/>
      <c r="K205" s="61"/>
      <c r="L205" s="61"/>
    </row>
    <row r="206" spans="1:13" s="62" customFormat="1" x14ac:dyDescent="0.25">
      <c r="A206" s="63">
        <v>3292</v>
      </c>
      <c r="B206" s="64" t="s">
        <v>110</v>
      </c>
      <c r="C206" s="61">
        <v>0</v>
      </c>
      <c r="D206" s="61">
        <v>0</v>
      </c>
      <c r="E206" s="61">
        <v>0</v>
      </c>
      <c r="F206" s="61">
        <v>0</v>
      </c>
      <c r="G206" s="61">
        <v>0</v>
      </c>
      <c r="H206" s="61">
        <v>0</v>
      </c>
      <c r="I206" s="61"/>
      <c r="J206" s="61"/>
      <c r="K206" s="61"/>
      <c r="L206" s="61"/>
      <c r="M206" s="85" t="s">
        <v>47</v>
      </c>
    </row>
    <row r="207" spans="1:13" s="62" customFormat="1" x14ac:dyDescent="0.25">
      <c r="A207" s="63">
        <v>3294</v>
      </c>
      <c r="B207" s="64" t="s">
        <v>111</v>
      </c>
      <c r="C207" s="65">
        <f>(D207+E207+G207+H207+I207+J207+K207+L207)</f>
        <v>0</v>
      </c>
      <c r="D207" s="61">
        <v>0</v>
      </c>
      <c r="E207" s="61">
        <v>0</v>
      </c>
      <c r="F207" s="61">
        <v>0</v>
      </c>
      <c r="G207" s="61">
        <v>0</v>
      </c>
      <c r="H207" s="61">
        <v>0</v>
      </c>
      <c r="I207" s="61"/>
      <c r="J207" s="61"/>
      <c r="K207" s="61"/>
      <c r="L207" s="61"/>
    </row>
    <row r="208" spans="1:13" s="62" customFormat="1" x14ac:dyDescent="0.25">
      <c r="A208" s="63">
        <v>3295</v>
      </c>
      <c r="B208" s="64" t="s">
        <v>218</v>
      </c>
      <c r="C208" s="65">
        <f>(D208+E208+G208+H208+I208+J208+K208+L208)</f>
        <v>0</v>
      </c>
      <c r="D208" s="61">
        <v>0</v>
      </c>
      <c r="E208" s="65">
        <v>0</v>
      </c>
      <c r="F208" s="65">
        <v>0</v>
      </c>
      <c r="G208" s="65">
        <v>0</v>
      </c>
      <c r="H208" s="65">
        <v>0</v>
      </c>
      <c r="I208" s="61"/>
      <c r="J208" s="61"/>
      <c r="K208" s="61"/>
      <c r="L208" s="61"/>
    </row>
    <row r="209" spans="1:12" x14ac:dyDescent="0.25">
      <c r="A209" s="63">
        <v>3296</v>
      </c>
      <c r="B209" s="64" t="s">
        <v>219</v>
      </c>
      <c r="C209" s="160">
        <v>254.22</v>
      </c>
      <c r="D209" s="61">
        <v>0</v>
      </c>
      <c r="E209" s="65">
        <v>0</v>
      </c>
      <c r="F209" s="65">
        <v>1100</v>
      </c>
      <c r="G209" s="65">
        <v>1100</v>
      </c>
      <c r="H209" s="65">
        <v>1100</v>
      </c>
      <c r="I209" s="61"/>
      <c r="J209" s="61"/>
      <c r="K209" s="61"/>
      <c r="L209" s="61"/>
    </row>
    <row r="210" spans="1:12" s="62" customFormat="1" x14ac:dyDescent="0.25">
      <c r="A210" s="63">
        <v>3299</v>
      </c>
      <c r="B210" s="64" t="s">
        <v>154</v>
      </c>
      <c r="C210" s="160">
        <v>3733.33</v>
      </c>
      <c r="D210" s="65">
        <v>1990.8421262193906</v>
      </c>
      <c r="E210" s="65">
        <v>1990.8421262193906</v>
      </c>
      <c r="F210" s="65">
        <v>1990.8421262193906</v>
      </c>
      <c r="G210" s="65">
        <v>1990.8421262193906</v>
      </c>
      <c r="H210" s="65">
        <v>1990.8421262193906</v>
      </c>
      <c r="I210" s="65">
        <v>0</v>
      </c>
      <c r="J210" s="65">
        <v>0</v>
      </c>
      <c r="K210" s="65"/>
      <c r="L210" s="65"/>
    </row>
    <row r="211" spans="1:12" x14ac:dyDescent="0.25">
      <c r="A211" s="59">
        <v>34</v>
      </c>
      <c r="B211" s="60" t="s">
        <v>114</v>
      </c>
      <c r="C211" s="61">
        <f>(D211+E211+G211+H211+I211+J211+K211+L211)</f>
        <v>0</v>
      </c>
      <c r="D211" s="65">
        <v>0</v>
      </c>
      <c r="E211" s="61">
        <f>(E212)</f>
        <v>0</v>
      </c>
      <c r="F211" s="61">
        <f>(F212)</f>
        <v>0</v>
      </c>
      <c r="G211" s="61">
        <f>(G212)</f>
        <v>0</v>
      </c>
      <c r="H211" s="61">
        <f>(H212)</f>
        <v>0</v>
      </c>
      <c r="I211" s="65"/>
      <c r="J211" s="65"/>
      <c r="K211" s="65"/>
      <c r="L211" s="65"/>
    </row>
    <row r="212" spans="1:12" x14ac:dyDescent="0.25">
      <c r="A212" s="59">
        <v>343</v>
      </c>
      <c r="B212" s="60" t="s">
        <v>159</v>
      </c>
      <c r="C212" s="61">
        <f>(D212+E212+G212+H212+I212+J212+K212+L212)</f>
        <v>0</v>
      </c>
      <c r="D212" s="65">
        <v>0</v>
      </c>
      <c r="E212" s="61">
        <f>(E213+E220)</f>
        <v>0</v>
      </c>
      <c r="F212" s="61">
        <f>(F213+F220)</f>
        <v>0</v>
      </c>
      <c r="G212" s="61">
        <f>(G213+G220)</f>
        <v>0</v>
      </c>
      <c r="H212" s="61">
        <f>(H213+H220)</f>
        <v>0</v>
      </c>
      <c r="I212" s="65"/>
      <c r="J212" s="65"/>
      <c r="K212" s="65"/>
      <c r="L212" s="65"/>
    </row>
    <row r="213" spans="1:12" x14ac:dyDescent="0.25">
      <c r="A213" s="63">
        <v>3431</v>
      </c>
      <c r="B213" s="64" t="s">
        <v>220</v>
      </c>
      <c r="C213" s="65">
        <f>(D213+E213+G213+H213+I213+J213+K213+L213)</f>
        <v>0</v>
      </c>
      <c r="D213" s="65">
        <v>0</v>
      </c>
      <c r="E213" s="65">
        <v>0</v>
      </c>
      <c r="F213" s="65">
        <v>0</v>
      </c>
      <c r="G213" s="65">
        <v>0</v>
      </c>
      <c r="H213" s="65">
        <v>0</v>
      </c>
      <c r="I213" s="65"/>
      <c r="J213" s="65"/>
      <c r="K213" s="65"/>
      <c r="L213" s="65"/>
    </row>
    <row r="214" spans="1:12" x14ac:dyDescent="0.25">
      <c r="A214" s="59">
        <v>37</v>
      </c>
      <c r="B214" s="60" t="s">
        <v>292</v>
      </c>
      <c r="C214" s="61">
        <v>0</v>
      </c>
      <c r="D214" s="65">
        <v>0</v>
      </c>
      <c r="E214" s="61">
        <v>0</v>
      </c>
      <c r="F214" s="61">
        <v>300</v>
      </c>
      <c r="G214" s="61">
        <v>300</v>
      </c>
      <c r="H214" s="61">
        <v>300</v>
      </c>
      <c r="I214" s="65"/>
      <c r="J214" s="65"/>
      <c r="K214" s="65"/>
      <c r="L214" s="65"/>
    </row>
    <row r="215" spans="1:12" ht="26.4" x14ac:dyDescent="0.25">
      <c r="A215" s="59">
        <v>372</v>
      </c>
      <c r="B215" s="60" t="s">
        <v>162</v>
      </c>
      <c r="C215" s="61">
        <v>0</v>
      </c>
      <c r="D215" s="65">
        <v>0</v>
      </c>
      <c r="E215" s="61">
        <v>0</v>
      </c>
      <c r="F215" s="61">
        <v>300</v>
      </c>
      <c r="G215" s="61">
        <v>300</v>
      </c>
      <c r="H215" s="61">
        <v>300</v>
      </c>
      <c r="I215" s="65"/>
      <c r="J215" s="65"/>
      <c r="K215" s="65"/>
      <c r="L215" s="65"/>
    </row>
    <row r="216" spans="1:12" ht="26.4" x14ac:dyDescent="0.25">
      <c r="A216" s="63">
        <v>3721</v>
      </c>
      <c r="B216" s="64" t="s">
        <v>162</v>
      </c>
      <c r="C216" s="65">
        <f>(D216+E216+G216+H216+I216+J216+K216+L216)</f>
        <v>600</v>
      </c>
      <c r="D216" s="65">
        <v>0</v>
      </c>
      <c r="E216" s="65">
        <v>0</v>
      </c>
      <c r="F216" s="65">
        <v>300</v>
      </c>
      <c r="G216" s="65">
        <v>300</v>
      </c>
      <c r="H216" s="65">
        <v>300</v>
      </c>
      <c r="I216" s="65"/>
      <c r="J216" s="65"/>
      <c r="K216" s="65"/>
      <c r="L216" s="65"/>
    </row>
    <row r="217" spans="1:12" x14ac:dyDescent="0.25">
      <c r="A217" s="59">
        <v>38</v>
      </c>
      <c r="B217" s="60" t="s">
        <v>221</v>
      </c>
      <c r="C217" s="61">
        <v>0</v>
      </c>
      <c r="D217" s="65">
        <v>0</v>
      </c>
      <c r="E217" s="61">
        <f>(E218)</f>
        <v>0</v>
      </c>
      <c r="F217" s="61">
        <f>(F218)</f>
        <v>1315</v>
      </c>
      <c r="G217" s="61">
        <f>(G218)</f>
        <v>1315</v>
      </c>
      <c r="H217" s="61">
        <f>(H218)</f>
        <v>1315</v>
      </c>
      <c r="I217" s="65"/>
      <c r="J217" s="65"/>
      <c r="K217" s="65"/>
      <c r="L217" s="65"/>
    </row>
    <row r="218" spans="1:12" s="62" customFormat="1" x14ac:dyDescent="0.25">
      <c r="A218" s="59">
        <v>381</v>
      </c>
      <c r="B218" s="60" t="s">
        <v>65</v>
      </c>
      <c r="C218" s="61">
        <v>0</v>
      </c>
      <c r="D218" s="65">
        <v>0</v>
      </c>
      <c r="E218" s="61">
        <v>0</v>
      </c>
      <c r="F218" s="61">
        <v>1315</v>
      </c>
      <c r="G218" s="61">
        <v>1315</v>
      </c>
      <c r="H218" s="61">
        <v>1315</v>
      </c>
      <c r="I218" s="65"/>
      <c r="J218" s="65"/>
      <c r="K218" s="65"/>
      <c r="L218" s="65"/>
    </row>
    <row r="219" spans="1:12" s="62" customFormat="1" x14ac:dyDescent="0.25">
      <c r="A219" s="63">
        <v>3812</v>
      </c>
      <c r="B219" s="64" t="s">
        <v>65</v>
      </c>
      <c r="C219" s="65">
        <v>0</v>
      </c>
      <c r="D219" s="65">
        <v>0</v>
      </c>
      <c r="E219" s="65">
        <v>0</v>
      </c>
      <c r="F219" s="160">
        <v>1315</v>
      </c>
      <c r="G219" s="160">
        <v>1315</v>
      </c>
      <c r="H219" s="160">
        <v>1315</v>
      </c>
      <c r="I219" s="65"/>
      <c r="J219" s="65"/>
      <c r="K219" s="65"/>
      <c r="L219" s="65"/>
    </row>
    <row r="220" spans="1:12" s="62" customFormat="1" x14ac:dyDescent="0.25">
      <c r="A220" s="86">
        <v>0</v>
      </c>
      <c r="B220" s="87">
        <v>0</v>
      </c>
      <c r="C220" s="65">
        <f>(D220+E220+G220+H220+I220+J220+K220+L220)</f>
        <v>0</v>
      </c>
      <c r="D220" s="65">
        <v>0</v>
      </c>
      <c r="E220" s="65">
        <v>0</v>
      </c>
      <c r="F220" s="65">
        <v>0</v>
      </c>
      <c r="G220" s="65">
        <v>0</v>
      </c>
      <c r="H220" s="65">
        <v>0</v>
      </c>
      <c r="I220" s="65"/>
      <c r="J220" s="65"/>
      <c r="K220" s="65"/>
      <c r="L220" s="65"/>
    </row>
    <row r="221" spans="1:12" s="62" customFormat="1" x14ac:dyDescent="0.25">
      <c r="A221" s="84" t="s">
        <v>222</v>
      </c>
      <c r="B221" s="56" t="s">
        <v>223</v>
      </c>
      <c r="C221" s="61">
        <f>(SUM(C222))</f>
        <v>1789.48</v>
      </c>
      <c r="D221" s="83">
        <f>(SUM(D223))</f>
        <v>4114.4070608534075</v>
      </c>
      <c r="E221" s="83">
        <f>(SUM(E223))</f>
        <v>4114.4070608534075</v>
      </c>
      <c r="F221" s="83">
        <f>(SUM(F223))</f>
        <v>4114.4077430486423</v>
      </c>
      <c r="G221" s="83">
        <f>(SUM(G223))</f>
        <v>4114.4077430486423</v>
      </c>
      <c r="H221" s="83">
        <f>(SUM(H223))</f>
        <v>4114.4077430486423</v>
      </c>
      <c r="I221" s="57"/>
      <c r="J221" s="57"/>
      <c r="K221" s="57"/>
      <c r="L221" s="57"/>
    </row>
    <row r="222" spans="1:12" s="62" customFormat="1" x14ac:dyDescent="0.25">
      <c r="A222" s="59">
        <v>3</v>
      </c>
      <c r="B222" s="60" t="s">
        <v>22</v>
      </c>
      <c r="C222" s="61">
        <f>(SUM(C223))</f>
        <v>1789.48</v>
      </c>
      <c r="D222" s="61">
        <f>(SUM(D223))</f>
        <v>4114.4070608534075</v>
      </c>
      <c r="E222" s="61">
        <f>(SUM(E223))</f>
        <v>4114.4070608534075</v>
      </c>
      <c r="F222" s="61">
        <f>(SUM(F223))</f>
        <v>4114.4077430486423</v>
      </c>
      <c r="G222" s="61">
        <f>(SUM(G223))</f>
        <v>4114.4077430486423</v>
      </c>
      <c r="H222" s="61">
        <f>(SUM(H223))</f>
        <v>4114.4077430486423</v>
      </c>
      <c r="I222" s="61">
        <f t="shared" ref="I222:L222" si="108">SUM(I223)</f>
        <v>0</v>
      </c>
      <c r="J222" s="61">
        <f t="shared" si="108"/>
        <v>0</v>
      </c>
      <c r="K222" s="61">
        <f t="shared" si="108"/>
        <v>0</v>
      </c>
      <c r="L222" s="61">
        <f t="shared" si="108"/>
        <v>0</v>
      </c>
    </row>
    <row r="223" spans="1:12" s="62" customFormat="1" x14ac:dyDescent="0.25">
      <c r="A223" s="59">
        <v>32</v>
      </c>
      <c r="B223" s="60" t="s">
        <v>30</v>
      </c>
      <c r="C223" s="61">
        <f>(SUM(C224,C242))</f>
        <v>1789.48</v>
      </c>
      <c r="D223" s="61">
        <f>(SUM(D224+D228+D235+D241+D242+D252))</f>
        <v>4114.4070608534075</v>
      </c>
      <c r="E223" s="61">
        <f>(SUM(E224+E228+E235+E241+E242+E252))</f>
        <v>4114.4070608534075</v>
      </c>
      <c r="F223" s="61">
        <f>(SUM(F224+F228+F235+F241+F242+F252))</f>
        <v>4114.4077430486423</v>
      </c>
      <c r="G223" s="61">
        <f>(SUM(G224+G228+G235+G241+G242+G252))</f>
        <v>4114.4077430486423</v>
      </c>
      <c r="H223" s="61">
        <f>(SUM(H224+H228+H235+H241+H242+H252))</f>
        <v>4114.4077430486423</v>
      </c>
      <c r="I223" s="61">
        <f>SUM(I224+I228+I235+I242)</f>
        <v>0</v>
      </c>
      <c r="J223" s="61">
        <f>SUM(J224+J228+J235+J242)</f>
        <v>0</v>
      </c>
      <c r="K223" s="61">
        <f>SUM(K224+K228+K235+K242)</f>
        <v>0</v>
      </c>
      <c r="L223" s="61">
        <f>SUM(L224+L228+L235+L242)</f>
        <v>0</v>
      </c>
    </row>
    <row r="224" spans="1:12" s="62" customFormat="1" x14ac:dyDescent="0.25">
      <c r="A224" s="59">
        <v>321</v>
      </c>
      <c r="B224" s="60" t="s">
        <v>88</v>
      </c>
      <c r="C224" s="61">
        <f t="shared" ref="C224:H224" si="109">(SUM(C225:C226))</f>
        <v>943.79</v>
      </c>
      <c r="D224" s="61">
        <f t="shared" si="109"/>
        <v>265.44561682925212</v>
      </c>
      <c r="E224" s="61">
        <f t="shared" si="109"/>
        <v>265.44561682925212</v>
      </c>
      <c r="F224" s="61">
        <f t="shared" si="109"/>
        <v>370.44</v>
      </c>
      <c r="G224" s="61">
        <f t="shared" si="109"/>
        <v>370.44</v>
      </c>
      <c r="H224" s="61">
        <f t="shared" si="109"/>
        <v>370.44</v>
      </c>
      <c r="I224" s="61">
        <f>SUM(I225)</f>
        <v>0</v>
      </c>
      <c r="J224" s="61">
        <f>SUM(J225)</f>
        <v>0</v>
      </c>
      <c r="K224" s="61">
        <f>SUM(K225)</f>
        <v>0</v>
      </c>
      <c r="L224" s="61">
        <f>SUM(L225)</f>
        <v>0</v>
      </c>
    </row>
    <row r="225" spans="1:12" s="62" customFormat="1" x14ac:dyDescent="0.25">
      <c r="A225" s="63">
        <v>3211</v>
      </c>
      <c r="B225" s="64" t="s">
        <v>89</v>
      </c>
      <c r="C225" s="160">
        <v>943.79</v>
      </c>
      <c r="D225" s="65">
        <v>265.44561682925212</v>
      </c>
      <c r="E225" s="65">
        <v>265.44561682925212</v>
      </c>
      <c r="F225" s="65">
        <v>370.44</v>
      </c>
      <c r="G225" s="65">
        <v>370.44</v>
      </c>
      <c r="H225" s="65">
        <v>370.44</v>
      </c>
      <c r="I225" s="65"/>
      <c r="J225" s="65"/>
      <c r="K225" s="65"/>
      <c r="L225" s="65"/>
    </row>
    <row r="226" spans="1:12" s="62" customFormat="1" x14ac:dyDescent="0.25">
      <c r="A226" s="63">
        <v>3213</v>
      </c>
      <c r="B226" s="64" t="s">
        <v>142</v>
      </c>
      <c r="C226" s="65">
        <v>0</v>
      </c>
      <c r="D226" s="65">
        <v>0</v>
      </c>
      <c r="E226" s="65">
        <v>0</v>
      </c>
      <c r="F226" s="65">
        <v>0</v>
      </c>
      <c r="G226" s="65">
        <v>0</v>
      </c>
      <c r="H226" s="65">
        <v>0</v>
      </c>
      <c r="I226" s="65"/>
      <c r="J226" s="65"/>
      <c r="K226" s="65"/>
      <c r="L226" s="65"/>
    </row>
    <row r="227" spans="1:12" s="62" customFormat="1" x14ac:dyDescent="0.25">
      <c r="A227" s="63">
        <v>3214</v>
      </c>
      <c r="B227" s="64" t="s">
        <v>143</v>
      </c>
      <c r="C227" s="65">
        <f>(D227+E227+G227+H227+I227+J227+K227+L227)</f>
        <v>0</v>
      </c>
      <c r="D227" s="65">
        <v>0</v>
      </c>
      <c r="E227" s="65">
        <v>0</v>
      </c>
      <c r="F227" s="65">
        <v>0</v>
      </c>
      <c r="G227" s="65">
        <v>0</v>
      </c>
      <c r="H227" s="65">
        <v>0</v>
      </c>
      <c r="I227" s="65"/>
      <c r="J227" s="65"/>
      <c r="K227" s="65"/>
      <c r="L227" s="65"/>
    </row>
    <row r="228" spans="1:12" s="62" customFormat="1" x14ac:dyDescent="0.25">
      <c r="A228" s="59">
        <v>322</v>
      </c>
      <c r="B228" s="60" t="s">
        <v>144</v>
      </c>
      <c r="C228" s="61">
        <v>0</v>
      </c>
      <c r="D228" s="61">
        <f>(SUM(D229:D233))</f>
        <v>2123.5649346340169</v>
      </c>
      <c r="E228" s="61">
        <f>(SUM(E229:E233))</f>
        <v>2123.5649346340169</v>
      </c>
      <c r="F228" s="61">
        <f>(SUM(F229:F233))</f>
        <v>1818.5668504877565</v>
      </c>
      <c r="G228" s="61">
        <f>(SUM(G229:G233))</f>
        <v>1818.5668504877565</v>
      </c>
      <c r="H228" s="61">
        <f>(SUM(H229:H233))</f>
        <v>1818.5668504877565</v>
      </c>
      <c r="I228" s="61">
        <f>SUM(I231)</f>
        <v>0</v>
      </c>
      <c r="J228" s="61">
        <f>SUM(J229:J234)</f>
        <v>0</v>
      </c>
      <c r="K228" s="61">
        <f>SUM(K231)</f>
        <v>0</v>
      </c>
      <c r="L228" s="61">
        <f>SUM(L231)</f>
        <v>0</v>
      </c>
    </row>
    <row r="229" spans="1:12" s="62" customFormat="1" x14ac:dyDescent="0.25">
      <c r="A229" s="63">
        <v>3221</v>
      </c>
      <c r="B229" s="64" t="s">
        <v>213</v>
      </c>
      <c r="C229" s="160">
        <v>78.069999999999993</v>
      </c>
      <c r="D229" s="61">
        <v>265.44561682925212</v>
      </c>
      <c r="E229" s="61">
        <v>265.44561682925212</v>
      </c>
      <c r="F229" s="61">
        <v>265.44561682925212</v>
      </c>
      <c r="G229" s="61">
        <v>265.44561682925212</v>
      </c>
      <c r="H229" s="61">
        <v>265.44561682925212</v>
      </c>
      <c r="I229" s="61"/>
      <c r="J229" s="65"/>
      <c r="K229" s="61"/>
      <c r="L229" s="61"/>
    </row>
    <row r="230" spans="1:12" s="62" customFormat="1" x14ac:dyDescent="0.25">
      <c r="A230" s="63">
        <v>3222</v>
      </c>
      <c r="B230" s="64" t="s">
        <v>94</v>
      </c>
      <c r="C230" s="65">
        <f>(D230+E230+G230+H230+I230+J230+K230+L230)</f>
        <v>0</v>
      </c>
      <c r="D230" s="61">
        <v>0</v>
      </c>
      <c r="E230" s="61">
        <v>0</v>
      </c>
      <c r="F230" s="61">
        <v>0</v>
      </c>
      <c r="G230" s="61">
        <v>0</v>
      </c>
      <c r="H230" s="61">
        <v>0</v>
      </c>
      <c r="I230" s="61"/>
      <c r="J230" s="61"/>
      <c r="K230" s="61"/>
      <c r="L230" s="61"/>
    </row>
    <row r="231" spans="1:12" s="62" customFormat="1" x14ac:dyDescent="0.25">
      <c r="A231" s="63">
        <v>3223</v>
      </c>
      <c r="B231" s="64" t="s">
        <v>95</v>
      </c>
      <c r="C231" s="65">
        <v>0</v>
      </c>
      <c r="D231" s="65">
        <v>1061.7824673170085</v>
      </c>
      <c r="E231" s="65">
        <v>1061.7824673170085</v>
      </c>
      <c r="F231" s="65">
        <v>656.78</v>
      </c>
      <c r="G231" s="65">
        <v>656.78</v>
      </c>
      <c r="H231" s="65">
        <v>656.78</v>
      </c>
      <c r="I231" s="65"/>
      <c r="J231" s="65"/>
      <c r="K231" s="65"/>
      <c r="L231" s="65"/>
    </row>
    <row r="232" spans="1:12" x14ac:dyDescent="0.25">
      <c r="A232" s="63">
        <v>3224</v>
      </c>
      <c r="B232" s="64" t="s">
        <v>214</v>
      </c>
      <c r="C232" s="160">
        <v>44.36</v>
      </c>
      <c r="D232" s="65">
        <v>530.89123365850423</v>
      </c>
      <c r="E232" s="65">
        <v>530.89123365850423</v>
      </c>
      <c r="F232" s="65">
        <v>530.89123365850423</v>
      </c>
      <c r="G232" s="65">
        <v>530.89123365850423</v>
      </c>
      <c r="H232" s="65">
        <v>530.89123365850423</v>
      </c>
      <c r="I232" s="65"/>
      <c r="J232" s="65"/>
      <c r="K232" s="65"/>
      <c r="L232" s="65"/>
    </row>
    <row r="233" spans="1:12" x14ac:dyDescent="0.25">
      <c r="A233" s="63">
        <v>3225</v>
      </c>
      <c r="B233" s="64" t="s">
        <v>179</v>
      </c>
      <c r="C233" s="160">
        <v>242.88</v>
      </c>
      <c r="D233" s="65">
        <v>265.44561682925212</v>
      </c>
      <c r="E233" s="65">
        <v>265.44561682925212</v>
      </c>
      <c r="F233" s="65">
        <v>365.45</v>
      </c>
      <c r="G233" s="65">
        <v>365.45</v>
      </c>
      <c r="H233" s="65">
        <v>365.45</v>
      </c>
      <c r="I233" s="65"/>
      <c r="J233" s="65"/>
      <c r="K233" s="65"/>
      <c r="L233" s="65"/>
    </row>
    <row r="234" spans="1:12" s="62" customFormat="1" x14ac:dyDescent="0.25">
      <c r="A234" s="63">
        <v>3227</v>
      </c>
      <c r="B234" s="64" t="s">
        <v>98</v>
      </c>
      <c r="C234" s="65">
        <f>(D234+E234+G234+H234+I234+J234+K234+L234)</f>
        <v>0</v>
      </c>
      <c r="D234" s="65">
        <v>0</v>
      </c>
      <c r="E234" s="65">
        <v>0</v>
      </c>
      <c r="F234" s="65">
        <v>0</v>
      </c>
      <c r="G234" s="65">
        <v>0</v>
      </c>
      <c r="H234" s="65">
        <v>0</v>
      </c>
      <c r="I234" s="65"/>
      <c r="J234" s="65"/>
      <c r="K234" s="65"/>
      <c r="L234" s="65"/>
    </row>
    <row r="235" spans="1:12" s="62" customFormat="1" x14ac:dyDescent="0.25">
      <c r="A235" s="59">
        <v>323</v>
      </c>
      <c r="B235" s="60" t="s">
        <v>99</v>
      </c>
      <c r="C235" s="61">
        <v>0</v>
      </c>
      <c r="D235" s="61">
        <f>(SUM(D238:D239))</f>
        <v>265.44561682925212</v>
      </c>
      <c r="E235" s="61">
        <f>(SUM(E238:E239))</f>
        <v>265.44561682925212</v>
      </c>
      <c r="F235" s="61">
        <f>(SUM(F238:F239))</f>
        <v>465.45</v>
      </c>
      <c r="G235" s="61">
        <f>(SUM(G238:G239))</f>
        <v>465.45</v>
      </c>
      <c r="H235" s="61">
        <f>(SUM(H238:H239))</f>
        <v>465.45</v>
      </c>
      <c r="I235" s="61">
        <f>I237+I239</f>
        <v>0</v>
      </c>
      <c r="J235" s="61">
        <f>SUM(J238:J239)</f>
        <v>0</v>
      </c>
      <c r="K235" s="61">
        <f>SUM(K238:K238)</f>
        <v>0</v>
      </c>
      <c r="L235" s="61">
        <f>SUM(L238:L238)</f>
        <v>0</v>
      </c>
    </row>
    <row r="236" spans="1:12" s="62" customFormat="1" x14ac:dyDescent="0.25">
      <c r="A236" s="63">
        <v>3231</v>
      </c>
      <c r="B236" s="64" t="s">
        <v>149</v>
      </c>
      <c r="C236" s="65">
        <f>(D236+E236+G236+H236+I236+J236+K236+L236)</f>
        <v>200</v>
      </c>
      <c r="D236" s="65">
        <v>0</v>
      </c>
      <c r="E236" s="65">
        <v>0</v>
      </c>
      <c r="F236" s="65">
        <v>100</v>
      </c>
      <c r="G236" s="65">
        <v>100</v>
      </c>
      <c r="H236" s="65">
        <v>100</v>
      </c>
      <c r="I236" s="65"/>
      <c r="J236" s="65"/>
      <c r="K236" s="65"/>
      <c r="L236" s="65"/>
    </row>
    <row r="237" spans="1:12" x14ac:dyDescent="0.25">
      <c r="A237" s="63">
        <v>3232</v>
      </c>
      <c r="B237" s="64" t="s">
        <v>215</v>
      </c>
      <c r="C237" s="65">
        <v>0</v>
      </c>
      <c r="D237" s="65">
        <v>0</v>
      </c>
      <c r="E237" s="65">
        <v>0</v>
      </c>
      <c r="F237" s="65">
        <v>0</v>
      </c>
      <c r="G237" s="65">
        <v>0</v>
      </c>
      <c r="H237" s="65">
        <v>0</v>
      </c>
      <c r="I237" s="65">
        <v>0</v>
      </c>
      <c r="J237" s="65"/>
      <c r="K237" s="65"/>
      <c r="L237" s="65"/>
    </row>
    <row r="238" spans="1:12" x14ac:dyDescent="0.25">
      <c r="A238" s="63">
        <v>3234</v>
      </c>
      <c r="B238" s="64" t="s">
        <v>104</v>
      </c>
      <c r="C238" s="65">
        <f>(D238+E238+G238+H238+I238+J238+K238+L238)</f>
        <v>200</v>
      </c>
      <c r="D238" s="65">
        <v>0</v>
      </c>
      <c r="E238" s="65">
        <v>0</v>
      </c>
      <c r="F238" s="65">
        <v>100</v>
      </c>
      <c r="G238" s="65">
        <v>100</v>
      </c>
      <c r="H238" s="65">
        <v>100</v>
      </c>
      <c r="I238" s="65"/>
      <c r="J238" s="65"/>
      <c r="K238" s="65"/>
      <c r="L238" s="65"/>
    </row>
    <row r="239" spans="1:12" s="62" customFormat="1" x14ac:dyDescent="0.25">
      <c r="A239" s="63">
        <v>3239</v>
      </c>
      <c r="B239" s="64" t="s">
        <v>108</v>
      </c>
      <c r="C239" s="65">
        <v>0</v>
      </c>
      <c r="D239" s="65">
        <v>265.44561682925212</v>
      </c>
      <c r="E239" s="65">
        <v>265.44561682925212</v>
      </c>
      <c r="F239" s="65">
        <v>365.45</v>
      </c>
      <c r="G239" s="65">
        <v>365.45</v>
      </c>
      <c r="H239" s="65">
        <v>365.45</v>
      </c>
      <c r="I239" s="65">
        <v>0</v>
      </c>
      <c r="J239" s="65">
        <v>0</v>
      </c>
      <c r="K239" s="65"/>
      <c r="L239" s="65"/>
    </row>
    <row r="240" spans="1:12" x14ac:dyDescent="0.25">
      <c r="A240" s="59">
        <v>324</v>
      </c>
      <c r="B240" s="60" t="s">
        <v>217</v>
      </c>
      <c r="C240" s="61">
        <v>0</v>
      </c>
      <c r="D240" s="61">
        <f>(SUM(D241))</f>
        <v>132.72280841462606</v>
      </c>
      <c r="E240" s="61">
        <f>(SUM(E241))</f>
        <v>132.72280841462606</v>
      </c>
      <c r="F240" s="61">
        <f>(SUM(F241))</f>
        <v>132.72280841462606</v>
      </c>
      <c r="G240" s="61">
        <f>(SUM(G241))</f>
        <v>132.72280841462606</v>
      </c>
      <c r="H240" s="61">
        <f>(SUM(H241))</f>
        <v>132.72280841462606</v>
      </c>
      <c r="I240" s="61">
        <f t="shared" ref="I240:L240" si="110">SUM(I241)</f>
        <v>0</v>
      </c>
      <c r="J240" s="61">
        <f t="shared" si="110"/>
        <v>0</v>
      </c>
      <c r="K240" s="61">
        <f t="shared" si="110"/>
        <v>0</v>
      </c>
      <c r="L240" s="61">
        <f t="shared" si="110"/>
        <v>0</v>
      </c>
    </row>
    <row r="241" spans="1:12" x14ac:dyDescent="0.25">
      <c r="A241" s="63">
        <v>3241</v>
      </c>
      <c r="B241" s="64" t="s">
        <v>217</v>
      </c>
      <c r="C241" s="65">
        <v>0</v>
      </c>
      <c r="D241" s="65">
        <v>132.72280841462606</v>
      </c>
      <c r="E241" s="65">
        <v>132.72280841462606</v>
      </c>
      <c r="F241" s="65">
        <v>132.72280841462606</v>
      </c>
      <c r="G241" s="65">
        <v>132.72280841462606</v>
      </c>
      <c r="H241" s="65">
        <v>132.72280841462606</v>
      </c>
      <c r="I241" s="65"/>
      <c r="J241" s="65"/>
      <c r="K241" s="65"/>
      <c r="L241" s="65"/>
    </row>
    <row r="242" spans="1:12" ht="26.4" x14ac:dyDescent="0.25">
      <c r="A242" s="59">
        <v>329</v>
      </c>
      <c r="B242" s="60" t="s">
        <v>154</v>
      </c>
      <c r="C242" s="61">
        <f t="shared" ref="C242:H242" si="111">(SUM(C244,C248))</f>
        <v>845.69</v>
      </c>
      <c r="D242" s="61">
        <f t="shared" si="111"/>
        <v>1327.2280841462605</v>
      </c>
      <c r="E242" s="61">
        <f t="shared" si="111"/>
        <v>1327.2280841462605</v>
      </c>
      <c r="F242" s="61">
        <f t="shared" si="111"/>
        <v>1327.2280841462605</v>
      </c>
      <c r="G242" s="61">
        <f t="shared" si="111"/>
        <v>1327.2280841462605</v>
      </c>
      <c r="H242" s="61">
        <f t="shared" si="111"/>
        <v>1327.2280841462605</v>
      </c>
      <c r="I242" s="61">
        <f>SUM(I248)</f>
        <v>0</v>
      </c>
      <c r="J242" s="61">
        <f>SUM(J248)</f>
        <v>0</v>
      </c>
      <c r="K242" s="61">
        <f>SUM(K248)</f>
        <v>0</v>
      </c>
      <c r="L242" s="61">
        <f>SUM(L248)</f>
        <v>0</v>
      </c>
    </row>
    <row r="243" spans="1:12" s="62" customFormat="1" x14ac:dyDescent="0.25">
      <c r="A243" s="63">
        <v>3293</v>
      </c>
      <c r="B243" s="64" t="s">
        <v>155</v>
      </c>
      <c r="C243" s="65">
        <f>(D243+E243+G243+H243+I243+J243+K243+L243)</f>
        <v>0</v>
      </c>
      <c r="D243" s="61">
        <v>0</v>
      </c>
      <c r="E243" s="61">
        <v>0</v>
      </c>
      <c r="F243" s="61">
        <v>0</v>
      </c>
      <c r="G243" s="61">
        <v>0</v>
      </c>
      <c r="H243" s="61">
        <v>0</v>
      </c>
      <c r="I243" s="61"/>
      <c r="J243" s="61"/>
      <c r="K243" s="61"/>
      <c r="L243" s="61"/>
    </row>
    <row r="244" spans="1:12" s="62" customFormat="1" x14ac:dyDescent="0.25">
      <c r="A244" s="63">
        <v>3292</v>
      </c>
      <c r="B244" s="64" t="s">
        <v>110</v>
      </c>
      <c r="C244" s="161">
        <v>792.6</v>
      </c>
      <c r="D244" s="61">
        <v>1194.5052757316344</v>
      </c>
      <c r="E244" s="61">
        <v>1194.5052757316344</v>
      </c>
      <c r="F244" s="61">
        <v>1194.5052757316344</v>
      </c>
      <c r="G244" s="61">
        <v>1194.5052757316344</v>
      </c>
      <c r="H244" s="61">
        <v>1194.5052757316344</v>
      </c>
      <c r="I244" s="61"/>
      <c r="J244" s="61"/>
      <c r="K244" s="61"/>
      <c r="L244" s="61"/>
    </row>
    <row r="245" spans="1:12" s="62" customFormat="1" x14ac:dyDescent="0.25">
      <c r="A245" s="63">
        <v>3294</v>
      </c>
      <c r="B245" s="64" t="s">
        <v>111</v>
      </c>
      <c r="C245" s="65">
        <f>(D245+E245+G245+H245+I245+J245+K245+L245)</f>
        <v>0</v>
      </c>
      <c r="D245" s="61">
        <v>0</v>
      </c>
      <c r="E245" s="61">
        <v>0</v>
      </c>
      <c r="F245" s="61">
        <v>0</v>
      </c>
      <c r="G245" s="61">
        <v>0</v>
      </c>
      <c r="H245" s="61">
        <v>0</v>
      </c>
      <c r="I245" s="61"/>
      <c r="J245" s="61"/>
      <c r="K245" s="61"/>
      <c r="L245" s="61"/>
    </row>
    <row r="246" spans="1:12" s="62" customFormat="1" x14ac:dyDescent="0.25">
      <c r="A246" s="63">
        <v>3295</v>
      </c>
      <c r="B246" s="64" t="s">
        <v>218</v>
      </c>
      <c r="C246" s="65">
        <f>(D246+E246+G246+H246+I246+J246+K246+L246)</f>
        <v>0</v>
      </c>
      <c r="D246" s="61">
        <v>0</v>
      </c>
      <c r="E246" s="65">
        <v>0</v>
      </c>
      <c r="F246" s="65">
        <v>0</v>
      </c>
      <c r="G246" s="65">
        <v>0</v>
      </c>
      <c r="H246" s="65">
        <v>0</v>
      </c>
      <c r="I246" s="61"/>
      <c r="J246" s="61"/>
      <c r="K246" s="61"/>
      <c r="L246" s="61"/>
    </row>
    <row r="247" spans="1:12" s="62" customFormat="1" x14ac:dyDescent="0.25">
      <c r="A247" s="63">
        <v>3296</v>
      </c>
      <c r="B247" s="64" t="s">
        <v>219</v>
      </c>
      <c r="C247" s="65">
        <f>(D247+E247+G247+H247+I247+J247+K247+L247)</f>
        <v>0</v>
      </c>
      <c r="D247" s="61">
        <v>0</v>
      </c>
      <c r="E247" s="65">
        <v>0</v>
      </c>
      <c r="F247" s="65">
        <v>0</v>
      </c>
      <c r="G247" s="65">
        <v>0</v>
      </c>
      <c r="H247" s="65">
        <v>0</v>
      </c>
      <c r="I247" s="61"/>
      <c r="J247" s="61"/>
      <c r="K247" s="61"/>
      <c r="L247" s="61"/>
    </row>
    <row r="248" spans="1:12" s="62" customFormat="1" x14ac:dyDescent="0.25">
      <c r="A248" s="63">
        <v>3299</v>
      </c>
      <c r="B248" s="64" t="s">
        <v>154</v>
      </c>
      <c r="C248" s="160">
        <v>53.09</v>
      </c>
      <c r="D248" s="65">
        <v>132.72280841462606</v>
      </c>
      <c r="E248" s="65">
        <v>132.72280841462606</v>
      </c>
      <c r="F248" s="65">
        <v>132.72280841462606</v>
      </c>
      <c r="G248" s="65">
        <v>132.72280841462606</v>
      </c>
      <c r="H248" s="65">
        <v>132.72280841462606</v>
      </c>
      <c r="I248" s="65">
        <v>0</v>
      </c>
      <c r="J248" s="65">
        <v>0</v>
      </c>
      <c r="K248" s="65"/>
      <c r="L248" s="65"/>
    </row>
    <row r="249" spans="1:12" s="62" customFormat="1" x14ac:dyDescent="0.25">
      <c r="A249" s="59">
        <v>34</v>
      </c>
      <c r="B249" s="60" t="s">
        <v>114</v>
      </c>
      <c r="C249" s="61">
        <f>(D249+E249+G249+H249+I249+J249+K249+L249)</f>
        <v>0</v>
      </c>
      <c r="D249" s="65">
        <v>0</v>
      </c>
      <c r="E249" s="61">
        <f>(E250)</f>
        <v>0</v>
      </c>
      <c r="F249" s="61">
        <f>(F250)</f>
        <v>0</v>
      </c>
      <c r="G249" s="61">
        <f>(G250)</f>
        <v>0</v>
      </c>
      <c r="H249" s="61">
        <f>(H250)</f>
        <v>0</v>
      </c>
      <c r="I249" s="65"/>
      <c r="J249" s="65"/>
      <c r="K249" s="65"/>
      <c r="L249" s="65"/>
    </row>
    <row r="250" spans="1:12" s="88" customFormat="1" ht="12.75" customHeight="1" x14ac:dyDescent="0.25">
      <c r="A250" s="59">
        <v>343</v>
      </c>
      <c r="B250" s="60" t="s">
        <v>159</v>
      </c>
      <c r="C250" s="61">
        <f>(D250+E250+G250+H250+I250+J250+K250+L250)</f>
        <v>0</v>
      </c>
      <c r="D250" s="65">
        <v>0</v>
      </c>
      <c r="E250" s="61">
        <f>(E251+E255)</f>
        <v>0</v>
      </c>
      <c r="F250" s="61">
        <f>(F251+F255)</f>
        <v>0</v>
      </c>
      <c r="G250" s="61">
        <f>(G251+G255)</f>
        <v>0</v>
      </c>
      <c r="H250" s="61">
        <f>(H251+H255)</f>
        <v>0</v>
      </c>
      <c r="I250" s="65"/>
      <c r="J250" s="65"/>
      <c r="K250" s="65"/>
      <c r="L250" s="65"/>
    </row>
    <row r="251" spans="1:12" s="88" customFormat="1" x14ac:dyDescent="0.25">
      <c r="A251" s="63">
        <v>3431</v>
      </c>
      <c r="B251" s="64" t="s">
        <v>220</v>
      </c>
      <c r="C251" s="65">
        <f>(D251+E251+G251+H251+I251+J251+K251+L251)</f>
        <v>0</v>
      </c>
      <c r="D251" s="65">
        <v>0</v>
      </c>
      <c r="E251" s="65">
        <v>0</v>
      </c>
      <c r="F251" s="65">
        <v>0</v>
      </c>
      <c r="G251" s="65">
        <v>0</v>
      </c>
      <c r="H251" s="65">
        <v>0</v>
      </c>
      <c r="I251" s="65"/>
      <c r="J251" s="65"/>
      <c r="K251" s="65"/>
      <c r="L251" s="65"/>
    </row>
    <row r="252" spans="1:12" s="88" customFormat="1" x14ac:dyDescent="0.25">
      <c r="A252" s="59">
        <v>38</v>
      </c>
      <c r="B252" s="60" t="s">
        <v>221</v>
      </c>
      <c r="C252" s="61">
        <f>(D252+E252+G252+H252+I252+J252+K252+L252)</f>
        <v>0</v>
      </c>
      <c r="D252" s="65">
        <v>0</v>
      </c>
      <c r="E252" s="61">
        <f>(E253)</f>
        <v>0</v>
      </c>
      <c r="F252" s="61">
        <f>(F253)</f>
        <v>0</v>
      </c>
      <c r="G252" s="61">
        <f>(G253)</f>
        <v>0</v>
      </c>
      <c r="H252" s="61">
        <f>(H253)</f>
        <v>0</v>
      </c>
      <c r="I252" s="65"/>
      <c r="J252" s="65"/>
      <c r="K252" s="65"/>
      <c r="L252" s="65"/>
    </row>
    <row r="253" spans="1:12" s="88" customFormat="1" x14ac:dyDescent="0.25">
      <c r="A253" s="59">
        <v>381</v>
      </c>
      <c r="B253" s="60" t="s">
        <v>65</v>
      </c>
      <c r="C253" s="61">
        <f>(D253+E253+G253+H253+I253+J253+K253+L253)</f>
        <v>0</v>
      </c>
      <c r="D253" s="65">
        <v>0</v>
      </c>
      <c r="E253" s="61">
        <v>0</v>
      </c>
      <c r="F253" s="61">
        <v>0</v>
      </c>
      <c r="G253" s="61">
        <v>0</v>
      </c>
      <c r="H253" s="61">
        <v>0</v>
      </c>
      <c r="I253" s="65"/>
      <c r="J253" s="65"/>
      <c r="K253" s="65"/>
      <c r="L253" s="65"/>
    </row>
    <row r="254" spans="1:12" s="88" customFormat="1" x14ac:dyDescent="0.25">
      <c r="A254" s="63">
        <v>3811</v>
      </c>
      <c r="B254" s="64" t="s">
        <v>65</v>
      </c>
      <c r="C254" s="65">
        <v>0</v>
      </c>
      <c r="D254" s="65">
        <v>0</v>
      </c>
      <c r="E254" s="65">
        <v>0</v>
      </c>
      <c r="F254" s="65">
        <v>0</v>
      </c>
      <c r="G254" s="65">
        <v>0</v>
      </c>
      <c r="H254" s="65">
        <v>0</v>
      </c>
      <c r="I254" s="65"/>
      <c r="J254" s="65"/>
      <c r="K254" s="65"/>
      <c r="L254" s="65"/>
    </row>
    <row r="255" spans="1:12" s="88" customFormat="1" x14ac:dyDescent="0.25">
      <c r="A255" s="86">
        <v>0</v>
      </c>
      <c r="B255" s="87">
        <v>0</v>
      </c>
      <c r="C255" s="65">
        <f>(D255+E255+G255+H255+I255+J255+K255+L255)</f>
        <v>0</v>
      </c>
      <c r="D255" s="65">
        <v>0</v>
      </c>
      <c r="E255" s="65">
        <v>0</v>
      </c>
      <c r="F255" s="65">
        <v>0</v>
      </c>
      <c r="G255" s="65">
        <v>0</v>
      </c>
      <c r="H255" s="65">
        <v>0</v>
      </c>
      <c r="I255" s="65"/>
      <c r="J255" s="65"/>
      <c r="K255" s="65"/>
      <c r="L255" s="65"/>
    </row>
    <row r="256" spans="1:12" s="62" customFormat="1" x14ac:dyDescent="0.25">
      <c r="A256" s="84" t="s">
        <v>224</v>
      </c>
      <c r="B256" s="56" t="s">
        <v>225</v>
      </c>
      <c r="C256" s="83">
        <f t="shared" ref="C256:H256" si="112">(SUM(C258))</f>
        <v>2342.4899999999998</v>
      </c>
      <c r="D256" s="83">
        <f t="shared" si="112"/>
        <v>1327.2280841462605</v>
      </c>
      <c r="E256" s="83">
        <f t="shared" si="112"/>
        <v>1327.2280841462605</v>
      </c>
      <c r="F256" s="83">
        <f t="shared" si="112"/>
        <v>1327.22</v>
      </c>
      <c r="G256" s="83">
        <f t="shared" si="112"/>
        <v>1327.22</v>
      </c>
      <c r="H256" s="83">
        <f t="shared" si="112"/>
        <v>1327.22</v>
      </c>
      <c r="I256" s="57"/>
      <c r="J256" s="57"/>
      <c r="K256" s="57"/>
      <c r="L256" s="57"/>
    </row>
    <row r="257" spans="1:12" s="62" customFormat="1" x14ac:dyDescent="0.25">
      <c r="A257" s="59">
        <v>3</v>
      </c>
      <c r="B257" s="60" t="s">
        <v>22</v>
      </c>
      <c r="C257" s="61">
        <f t="shared" ref="C257:H257" si="113">(SUM(C258))</f>
        <v>2342.4899999999998</v>
      </c>
      <c r="D257" s="61">
        <f t="shared" si="113"/>
        <v>1327.2280841462605</v>
      </c>
      <c r="E257" s="61">
        <f t="shared" si="113"/>
        <v>1327.2280841462605</v>
      </c>
      <c r="F257" s="61">
        <f t="shared" si="113"/>
        <v>1327.22</v>
      </c>
      <c r="G257" s="61">
        <f t="shared" si="113"/>
        <v>1327.22</v>
      </c>
      <c r="H257" s="61">
        <f t="shared" si="113"/>
        <v>1327.22</v>
      </c>
      <c r="I257" s="61">
        <f t="shared" ref="I257:L257" si="114">SUM(I258)</f>
        <v>0</v>
      </c>
      <c r="J257" s="61">
        <f t="shared" si="114"/>
        <v>0</v>
      </c>
      <c r="K257" s="61">
        <f t="shared" si="114"/>
        <v>0</v>
      </c>
      <c r="L257" s="61">
        <f t="shared" si="114"/>
        <v>0</v>
      </c>
    </row>
    <row r="258" spans="1:12" s="62" customFormat="1" x14ac:dyDescent="0.25">
      <c r="A258" s="59">
        <v>32</v>
      </c>
      <c r="B258" s="60" t="s">
        <v>30</v>
      </c>
      <c r="C258" s="61">
        <f t="shared" ref="C258:E258" si="115">(SUM(C259+C263+C270+C276+C277+C286))</f>
        <v>2342.4899999999998</v>
      </c>
      <c r="D258" s="61">
        <f t="shared" si="115"/>
        <v>1327.2280841462605</v>
      </c>
      <c r="E258" s="61">
        <f t="shared" si="115"/>
        <v>1327.2280841462605</v>
      </c>
      <c r="F258" s="61">
        <v>1327.22</v>
      </c>
      <c r="G258" s="61">
        <v>1327.22</v>
      </c>
      <c r="H258" s="61">
        <v>1327.22</v>
      </c>
      <c r="I258" s="61">
        <f>SUM(I259+I263+I270+I277)</f>
        <v>0</v>
      </c>
      <c r="J258" s="61">
        <f>SUM(J259+J263+J270+J277)</f>
        <v>0</v>
      </c>
      <c r="K258" s="61">
        <f>SUM(K259+K263+K270+K277)</f>
        <v>0</v>
      </c>
      <c r="L258" s="61">
        <f>SUM(L259+L263+L270+L277)</f>
        <v>0</v>
      </c>
    </row>
    <row r="259" spans="1:12" s="62" customFormat="1" x14ac:dyDescent="0.25">
      <c r="A259" s="59">
        <v>321</v>
      </c>
      <c r="B259" s="60" t="s">
        <v>88</v>
      </c>
      <c r="C259" s="61">
        <v>1209.05</v>
      </c>
      <c r="D259" s="61">
        <f>(SUM(D260:D261))</f>
        <v>663.61404207313024</v>
      </c>
      <c r="E259" s="61">
        <f>(SUM(E260:E261))</f>
        <v>663.61404207313024</v>
      </c>
      <c r="F259" s="61">
        <f>(SUM(F260:F261))</f>
        <v>663.61404207313024</v>
      </c>
      <c r="G259" s="61">
        <f>(SUM(G260:G261))</f>
        <v>663.61404207313024</v>
      </c>
      <c r="H259" s="61">
        <f>(SUM(H260:H261))</f>
        <v>663.61404207313024</v>
      </c>
      <c r="I259" s="61">
        <f>SUM(I260)</f>
        <v>0</v>
      </c>
      <c r="J259" s="61">
        <f>SUM(J260)</f>
        <v>0</v>
      </c>
      <c r="K259" s="61">
        <f>SUM(K260)</f>
        <v>0</v>
      </c>
      <c r="L259" s="61">
        <f>SUM(L260)</f>
        <v>0</v>
      </c>
    </row>
    <row r="260" spans="1:12" s="88" customFormat="1" x14ac:dyDescent="0.25">
      <c r="A260" s="63">
        <v>3211</v>
      </c>
      <c r="B260" s="64" t="s">
        <v>89</v>
      </c>
      <c r="C260" s="160">
        <v>1209.05</v>
      </c>
      <c r="D260" s="65">
        <v>663.61404207313024</v>
      </c>
      <c r="E260" s="65">
        <v>663.61404207313024</v>
      </c>
      <c r="F260" s="65">
        <v>663.61404207313024</v>
      </c>
      <c r="G260" s="65">
        <v>663.61404207313024</v>
      </c>
      <c r="H260" s="65">
        <v>663.61404207313024</v>
      </c>
      <c r="I260" s="65"/>
      <c r="J260" s="65"/>
      <c r="K260" s="65"/>
      <c r="L260" s="65"/>
    </row>
    <row r="261" spans="1:12" s="88" customFormat="1" x14ac:dyDescent="0.25">
      <c r="A261" s="63">
        <v>3213</v>
      </c>
      <c r="B261" s="64" t="s">
        <v>142</v>
      </c>
      <c r="C261" s="65">
        <v>0</v>
      </c>
      <c r="D261" s="65">
        <v>0</v>
      </c>
      <c r="E261" s="65">
        <v>0</v>
      </c>
      <c r="F261" s="65">
        <v>0</v>
      </c>
      <c r="G261" s="65">
        <v>0</v>
      </c>
      <c r="H261" s="65">
        <v>0</v>
      </c>
      <c r="I261" s="65"/>
      <c r="J261" s="65"/>
      <c r="K261" s="65"/>
      <c r="L261" s="65"/>
    </row>
    <row r="262" spans="1:12" s="88" customFormat="1" x14ac:dyDescent="0.25">
      <c r="A262" s="63">
        <v>3214</v>
      </c>
      <c r="B262" s="64" t="s">
        <v>143</v>
      </c>
      <c r="C262" s="65">
        <f>(D262+E262+G262+H262+I262+J262+K262+L262)</f>
        <v>0</v>
      </c>
      <c r="D262" s="65">
        <v>0</v>
      </c>
      <c r="E262" s="65">
        <v>0</v>
      </c>
      <c r="F262" s="65">
        <v>0</v>
      </c>
      <c r="G262" s="65">
        <v>0</v>
      </c>
      <c r="H262" s="65">
        <v>0</v>
      </c>
      <c r="I262" s="65"/>
      <c r="J262" s="65"/>
      <c r="K262" s="65"/>
      <c r="L262" s="65"/>
    </row>
    <row r="263" spans="1:12" s="88" customFormat="1" x14ac:dyDescent="0.25">
      <c r="A263" s="59">
        <v>322</v>
      </c>
      <c r="B263" s="60" t="s">
        <v>144</v>
      </c>
      <c r="C263" s="61">
        <v>0</v>
      </c>
      <c r="D263" s="61">
        <f>(SUM(D264:D268))</f>
        <v>597.25263786581718</v>
      </c>
      <c r="E263" s="61">
        <f>(E264+E268)</f>
        <v>597.25263786581718</v>
      </c>
      <c r="F263" s="61">
        <f>(F264+F268)</f>
        <v>447.25</v>
      </c>
      <c r="G263" s="61">
        <f>(G264+G268)</f>
        <v>447.25</v>
      </c>
      <c r="H263" s="61">
        <f>(H264+H268)</f>
        <v>447.25</v>
      </c>
      <c r="I263" s="61">
        <f>SUM(I266)</f>
        <v>0</v>
      </c>
      <c r="J263" s="61">
        <f>SUM(J264:J269)</f>
        <v>0</v>
      </c>
      <c r="K263" s="61">
        <f>SUM(K266)</f>
        <v>0</v>
      </c>
      <c r="L263" s="61">
        <f>SUM(L266)</f>
        <v>0</v>
      </c>
    </row>
    <row r="264" spans="1:12" s="88" customFormat="1" x14ac:dyDescent="0.25">
      <c r="A264" s="63">
        <v>3221</v>
      </c>
      <c r="B264" s="64" t="s">
        <v>213</v>
      </c>
      <c r="C264" s="65">
        <v>0</v>
      </c>
      <c r="D264" s="61">
        <v>597.25263786581718</v>
      </c>
      <c r="E264" s="61">
        <v>597.25263786581718</v>
      </c>
      <c r="F264" s="61">
        <v>447.25</v>
      </c>
      <c r="G264" s="61">
        <v>447.25</v>
      </c>
      <c r="H264" s="61">
        <v>447.25</v>
      </c>
      <c r="I264" s="61"/>
      <c r="J264" s="65"/>
      <c r="K264" s="61"/>
      <c r="L264" s="61"/>
    </row>
    <row r="265" spans="1:12" x14ac:dyDescent="0.25">
      <c r="A265" s="63">
        <v>3222</v>
      </c>
      <c r="B265" s="64" t="s">
        <v>94</v>
      </c>
      <c r="C265" s="65">
        <f>(D265+E265+G265+H265+I265+J265+K265+L265)</f>
        <v>0</v>
      </c>
      <c r="D265" s="61">
        <v>0</v>
      </c>
      <c r="E265" s="61">
        <v>0</v>
      </c>
      <c r="F265" s="61">
        <v>0</v>
      </c>
      <c r="G265" s="61">
        <v>0</v>
      </c>
      <c r="H265" s="61">
        <v>0</v>
      </c>
      <c r="I265" s="61"/>
      <c r="J265" s="61"/>
      <c r="K265" s="61"/>
      <c r="L265" s="61"/>
    </row>
    <row r="266" spans="1:12" s="62" customFormat="1" x14ac:dyDescent="0.25">
      <c r="A266" s="63">
        <v>3223</v>
      </c>
      <c r="B266" s="64" t="s">
        <v>95</v>
      </c>
      <c r="C266" s="65">
        <v>0</v>
      </c>
      <c r="D266" s="65">
        <v>0</v>
      </c>
      <c r="E266" s="65">
        <v>0</v>
      </c>
      <c r="F266" s="65">
        <v>0</v>
      </c>
      <c r="G266" s="65">
        <v>0</v>
      </c>
      <c r="H266" s="65">
        <v>0</v>
      </c>
      <c r="I266" s="65"/>
      <c r="J266" s="65"/>
      <c r="K266" s="65"/>
      <c r="L266" s="65"/>
    </row>
    <row r="267" spans="1:12" s="62" customFormat="1" x14ac:dyDescent="0.25">
      <c r="A267" s="63">
        <v>3224</v>
      </c>
      <c r="B267" s="64" t="s">
        <v>214</v>
      </c>
      <c r="C267" s="65">
        <v>0</v>
      </c>
      <c r="D267" s="65">
        <v>0</v>
      </c>
      <c r="E267" s="65">
        <v>0</v>
      </c>
      <c r="F267" s="65">
        <v>0</v>
      </c>
      <c r="G267" s="65">
        <v>0</v>
      </c>
      <c r="H267" s="65">
        <v>0</v>
      </c>
      <c r="I267" s="65"/>
      <c r="J267" s="65"/>
      <c r="K267" s="65"/>
      <c r="L267" s="65"/>
    </row>
    <row r="268" spans="1:12" s="62" customFormat="1" x14ac:dyDescent="0.25">
      <c r="A268" s="63">
        <v>3225</v>
      </c>
      <c r="B268" s="64" t="s">
        <v>179</v>
      </c>
      <c r="C268" s="65">
        <v>0</v>
      </c>
      <c r="D268" s="65">
        <v>0</v>
      </c>
      <c r="E268" s="65">
        <v>0</v>
      </c>
      <c r="F268" s="65">
        <v>0</v>
      </c>
      <c r="G268" s="65">
        <v>0</v>
      </c>
      <c r="H268" s="65">
        <v>0</v>
      </c>
      <c r="I268" s="65"/>
      <c r="J268" s="65"/>
      <c r="K268" s="65"/>
      <c r="L268" s="65"/>
    </row>
    <row r="269" spans="1:12" s="62" customFormat="1" x14ac:dyDescent="0.25">
      <c r="A269" s="63">
        <v>3227</v>
      </c>
      <c r="B269" s="64" t="s">
        <v>98</v>
      </c>
      <c r="C269" s="65">
        <f>(D269+E269+G269+H269+I269+J269+K269+L269)</f>
        <v>0</v>
      </c>
      <c r="D269" s="65">
        <v>0</v>
      </c>
      <c r="E269" s="65">
        <v>0</v>
      </c>
      <c r="F269" s="65">
        <v>0</v>
      </c>
      <c r="G269" s="65">
        <v>0</v>
      </c>
      <c r="H269" s="65">
        <v>0</v>
      </c>
      <c r="I269" s="65"/>
      <c r="J269" s="65"/>
      <c r="K269" s="65"/>
      <c r="L269" s="65"/>
    </row>
    <row r="270" spans="1:12" s="62" customFormat="1" x14ac:dyDescent="0.25">
      <c r="A270" s="59">
        <v>323</v>
      </c>
      <c r="B270" s="60" t="s">
        <v>99</v>
      </c>
      <c r="C270" s="61">
        <v>555.04</v>
      </c>
      <c r="D270" s="61">
        <f>(SUM(D273:D274))</f>
        <v>0</v>
      </c>
      <c r="E270" s="61">
        <f>(SUM(E273:E273))</f>
        <v>0</v>
      </c>
      <c r="F270" s="61">
        <f>(SUM(F273:F273))</f>
        <v>0</v>
      </c>
      <c r="G270" s="61">
        <f>(SUM(G273:G273))</f>
        <v>0</v>
      </c>
      <c r="H270" s="61">
        <f>(SUM(H273:H273))</f>
        <v>0</v>
      </c>
      <c r="I270" s="61">
        <f>I272+I274</f>
        <v>0</v>
      </c>
      <c r="J270" s="61">
        <f>SUM(J273:J274)</f>
        <v>0</v>
      </c>
      <c r="K270" s="61">
        <f>SUM(K273:K273)</f>
        <v>0</v>
      </c>
      <c r="L270" s="61">
        <f>SUM(L273:L273)</f>
        <v>0</v>
      </c>
    </row>
    <row r="271" spans="1:12" s="62" customFormat="1" x14ac:dyDescent="0.25">
      <c r="A271" s="63">
        <v>3231</v>
      </c>
      <c r="B271" s="64" t="s">
        <v>149</v>
      </c>
      <c r="C271" s="65">
        <f>(D271+E271+G271+H271+I271+J271+K271+L271)</f>
        <v>0</v>
      </c>
      <c r="D271" s="65">
        <v>0</v>
      </c>
      <c r="E271" s="65">
        <v>0</v>
      </c>
      <c r="F271" s="65">
        <v>0</v>
      </c>
      <c r="G271" s="65">
        <v>0</v>
      </c>
      <c r="H271" s="65">
        <v>0</v>
      </c>
      <c r="I271" s="65"/>
      <c r="J271" s="65"/>
      <c r="K271" s="65"/>
      <c r="L271" s="65"/>
    </row>
    <row r="272" spans="1:12" s="62" customFormat="1" x14ac:dyDescent="0.25">
      <c r="A272" s="63">
        <v>3232</v>
      </c>
      <c r="B272" s="64" t="s">
        <v>215</v>
      </c>
      <c r="C272" s="65">
        <v>0</v>
      </c>
      <c r="D272" s="65">
        <v>0</v>
      </c>
      <c r="E272" s="65">
        <v>0</v>
      </c>
      <c r="F272" s="65">
        <v>0</v>
      </c>
      <c r="G272" s="65">
        <v>0</v>
      </c>
      <c r="H272" s="65">
        <v>0</v>
      </c>
      <c r="I272" s="65">
        <v>0</v>
      </c>
      <c r="J272" s="65"/>
      <c r="K272" s="65"/>
      <c r="L272" s="65"/>
    </row>
    <row r="273" spans="1:12" s="62" customFormat="1" x14ac:dyDescent="0.25">
      <c r="A273" s="63">
        <v>3234</v>
      </c>
      <c r="B273" s="64" t="s">
        <v>104</v>
      </c>
      <c r="C273" s="65">
        <f>(D273+E273+G273+H273+I273+J273+K273+L273)</f>
        <v>0</v>
      </c>
      <c r="D273" s="65">
        <v>0</v>
      </c>
      <c r="E273" s="65">
        <v>0</v>
      </c>
      <c r="F273" s="65">
        <v>0</v>
      </c>
      <c r="G273" s="65">
        <v>0</v>
      </c>
      <c r="H273" s="65">
        <v>0</v>
      </c>
      <c r="I273" s="65"/>
      <c r="J273" s="65"/>
      <c r="K273" s="65"/>
      <c r="L273" s="65"/>
    </row>
    <row r="274" spans="1:12" s="88" customFormat="1" x14ac:dyDescent="0.25">
      <c r="A274" s="63">
        <v>3239</v>
      </c>
      <c r="B274" s="64" t="s">
        <v>108</v>
      </c>
      <c r="C274" s="160">
        <v>555.04</v>
      </c>
      <c r="D274" s="65">
        <v>0</v>
      </c>
      <c r="E274" s="65">
        <v>0</v>
      </c>
      <c r="F274" s="65">
        <v>0</v>
      </c>
      <c r="G274" s="65">
        <v>0</v>
      </c>
      <c r="H274" s="65">
        <v>0</v>
      </c>
      <c r="I274" s="65">
        <v>0</v>
      </c>
      <c r="J274" s="65">
        <v>0</v>
      </c>
      <c r="K274" s="65"/>
      <c r="L274" s="65"/>
    </row>
    <row r="275" spans="1:12" s="88" customFormat="1" x14ac:dyDescent="0.25">
      <c r="A275" s="59">
        <v>324</v>
      </c>
      <c r="B275" s="60" t="s">
        <v>217</v>
      </c>
      <c r="C275" s="61">
        <v>0</v>
      </c>
      <c r="D275" s="61">
        <f>(SUM(D276))</f>
        <v>0</v>
      </c>
      <c r="E275" s="61">
        <f>(SUM(E276))</f>
        <v>0</v>
      </c>
      <c r="F275" s="61">
        <f>(SUM(F276))</f>
        <v>0</v>
      </c>
      <c r="G275" s="61">
        <f>(SUM(G276))</f>
        <v>0</v>
      </c>
      <c r="H275" s="61">
        <f>(SUM(H276))</f>
        <v>0</v>
      </c>
      <c r="I275" s="61">
        <f t="shared" ref="I275:L275" si="116">SUM(I276)</f>
        <v>0</v>
      </c>
      <c r="J275" s="61">
        <f t="shared" si="116"/>
        <v>0</v>
      </c>
      <c r="K275" s="61">
        <f t="shared" si="116"/>
        <v>0</v>
      </c>
      <c r="L275" s="61">
        <f t="shared" si="116"/>
        <v>0</v>
      </c>
    </row>
    <row r="276" spans="1:12" s="88" customFormat="1" x14ac:dyDescent="0.25">
      <c r="A276" s="63">
        <v>3241</v>
      </c>
      <c r="B276" s="64" t="s">
        <v>217</v>
      </c>
      <c r="C276" s="65">
        <v>0</v>
      </c>
      <c r="D276" s="65">
        <v>0</v>
      </c>
      <c r="E276" s="65">
        <v>0</v>
      </c>
      <c r="F276" s="65">
        <v>0</v>
      </c>
      <c r="G276" s="65">
        <v>0</v>
      </c>
      <c r="H276" s="65">
        <v>0</v>
      </c>
      <c r="I276" s="65"/>
      <c r="J276" s="65"/>
      <c r="K276" s="65"/>
      <c r="L276" s="65"/>
    </row>
    <row r="277" spans="1:12" s="88" customFormat="1" ht="26.4" x14ac:dyDescent="0.25">
      <c r="A277" s="59">
        <v>329</v>
      </c>
      <c r="B277" s="60" t="s">
        <v>154</v>
      </c>
      <c r="C277" s="61">
        <v>578.4</v>
      </c>
      <c r="D277" s="61">
        <f>(SUM(D279,D283))</f>
        <v>0</v>
      </c>
      <c r="E277" s="61">
        <f>(E281+E283+E282)</f>
        <v>0</v>
      </c>
      <c r="F277" s="61">
        <f>(F281+F283+F282)</f>
        <v>150</v>
      </c>
      <c r="G277" s="61">
        <f>(G281+G283+G282)</f>
        <v>150</v>
      </c>
      <c r="H277" s="61">
        <f>(H281+H283+H282)</f>
        <v>150</v>
      </c>
      <c r="I277" s="61">
        <f>SUM(I283)</f>
        <v>0</v>
      </c>
      <c r="J277" s="61">
        <f>SUM(J283)</f>
        <v>0</v>
      </c>
      <c r="K277" s="61">
        <f>SUM(K283)</f>
        <v>0</v>
      </c>
      <c r="L277" s="61">
        <f>SUM(L283)</f>
        <v>0</v>
      </c>
    </row>
    <row r="278" spans="1:12" s="88" customFormat="1" x14ac:dyDescent="0.25">
      <c r="A278" s="63">
        <v>3293</v>
      </c>
      <c r="B278" s="64" t="s">
        <v>155</v>
      </c>
      <c r="C278" s="65">
        <f>(D278+E278+G278+H278+I278+J278+K278+L278)</f>
        <v>0</v>
      </c>
      <c r="D278" s="61">
        <v>0</v>
      </c>
      <c r="E278" s="61">
        <v>0</v>
      </c>
      <c r="F278" s="61">
        <v>0</v>
      </c>
      <c r="G278" s="61">
        <v>0</v>
      </c>
      <c r="H278" s="61">
        <v>0</v>
      </c>
      <c r="I278" s="61"/>
      <c r="J278" s="61"/>
      <c r="K278" s="61"/>
      <c r="L278" s="61"/>
    </row>
    <row r="279" spans="1:12" s="88" customFormat="1" x14ac:dyDescent="0.25">
      <c r="A279" s="63">
        <v>3292</v>
      </c>
      <c r="B279" s="64" t="s">
        <v>110</v>
      </c>
      <c r="C279" s="61">
        <v>0</v>
      </c>
      <c r="D279" s="61">
        <v>0</v>
      </c>
      <c r="E279" s="61">
        <v>0</v>
      </c>
      <c r="F279" s="61">
        <v>0</v>
      </c>
      <c r="G279" s="61">
        <v>0</v>
      </c>
      <c r="H279" s="61">
        <v>0</v>
      </c>
      <c r="I279" s="61"/>
      <c r="J279" s="61"/>
      <c r="K279" s="61"/>
      <c r="L279" s="61"/>
    </row>
    <row r="280" spans="1:12" s="88" customFormat="1" x14ac:dyDescent="0.25">
      <c r="A280" s="63">
        <v>3294</v>
      </c>
      <c r="B280" s="64" t="s">
        <v>111</v>
      </c>
      <c r="C280" s="65">
        <f>(D280+E280+G280+H280+I280+J280+K280+L280)</f>
        <v>0</v>
      </c>
      <c r="D280" s="61">
        <v>0</v>
      </c>
      <c r="E280" s="61">
        <v>0</v>
      </c>
      <c r="F280" s="61">
        <v>0</v>
      </c>
      <c r="G280" s="61">
        <v>0</v>
      </c>
      <c r="H280" s="61">
        <v>0</v>
      </c>
      <c r="I280" s="61"/>
      <c r="J280" s="61"/>
      <c r="K280" s="61"/>
      <c r="L280" s="61"/>
    </row>
    <row r="281" spans="1:12" s="88" customFormat="1" x14ac:dyDescent="0.25">
      <c r="A281" s="63">
        <v>3295</v>
      </c>
      <c r="B281" s="64" t="s">
        <v>218</v>
      </c>
      <c r="C281" s="65">
        <f>(D281+E281+G281+H281+I281+J281+K281+L281)</f>
        <v>0</v>
      </c>
      <c r="D281" s="61">
        <v>0</v>
      </c>
      <c r="E281" s="65">
        <v>0</v>
      </c>
      <c r="F281" s="65">
        <v>0</v>
      </c>
      <c r="G281" s="65">
        <v>0</v>
      </c>
      <c r="H281" s="65">
        <v>0</v>
      </c>
      <c r="I281" s="61"/>
      <c r="J281" s="61"/>
      <c r="K281" s="61"/>
      <c r="L281" s="61"/>
    </row>
    <row r="282" spans="1:12" s="62" customFormat="1" x14ac:dyDescent="0.25">
      <c r="A282" s="63">
        <v>3296</v>
      </c>
      <c r="B282" s="64" t="s">
        <v>219</v>
      </c>
      <c r="C282" s="65">
        <f>(D282+E282+G282+H282+I282+J282+K282+L282)</f>
        <v>0</v>
      </c>
      <c r="D282" s="61">
        <v>0</v>
      </c>
      <c r="E282" s="65">
        <v>0</v>
      </c>
      <c r="F282" s="65">
        <v>0</v>
      </c>
      <c r="G282" s="65">
        <v>0</v>
      </c>
      <c r="H282" s="65">
        <v>0</v>
      </c>
      <c r="I282" s="61"/>
      <c r="J282" s="61"/>
      <c r="K282" s="61"/>
      <c r="L282" s="61"/>
    </row>
    <row r="283" spans="1:12" s="62" customFormat="1" x14ac:dyDescent="0.25">
      <c r="A283" s="63">
        <v>3299</v>
      </c>
      <c r="B283" s="64" t="s">
        <v>154</v>
      </c>
      <c r="C283" s="160">
        <v>578.4</v>
      </c>
      <c r="D283" s="65">
        <v>0</v>
      </c>
      <c r="E283" s="65">
        <v>0</v>
      </c>
      <c r="F283" s="65">
        <v>150</v>
      </c>
      <c r="G283" s="65">
        <v>150</v>
      </c>
      <c r="H283" s="65">
        <v>150</v>
      </c>
      <c r="I283" s="65">
        <v>0</v>
      </c>
      <c r="J283" s="65">
        <v>0</v>
      </c>
      <c r="K283" s="65"/>
      <c r="L283" s="65"/>
    </row>
    <row r="284" spans="1:12" s="88" customFormat="1" x14ac:dyDescent="0.25">
      <c r="A284" s="59">
        <v>34</v>
      </c>
      <c r="B284" s="60" t="s">
        <v>114</v>
      </c>
      <c r="C284" s="61">
        <v>0</v>
      </c>
      <c r="D284" s="65">
        <v>66.361404207313029</v>
      </c>
      <c r="E284" s="61">
        <f>(E285)</f>
        <v>66.361404207313029</v>
      </c>
      <c r="F284" s="61">
        <f>(F285)</f>
        <v>66.361404207313029</v>
      </c>
      <c r="G284" s="61">
        <f>(G285)</f>
        <v>66.361404207313029</v>
      </c>
      <c r="H284" s="61">
        <f>(H285)</f>
        <v>66.361404207313029</v>
      </c>
      <c r="I284" s="65"/>
      <c r="J284" s="65"/>
      <c r="K284" s="65"/>
      <c r="L284" s="65"/>
    </row>
    <row r="285" spans="1:12" s="88" customFormat="1" x14ac:dyDescent="0.25">
      <c r="A285" s="59">
        <v>343</v>
      </c>
      <c r="B285" s="60" t="s">
        <v>159</v>
      </c>
      <c r="C285" s="61">
        <v>0</v>
      </c>
      <c r="D285" s="65">
        <v>66.361404207313029</v>
      </c>
      <c r="E285" s="61">
        <f>(E286+E290)</f>
        <v>66.361404207313029</v>
      </c>
      <c r="F285" s="61">
        <f>(F286+F290)</f>
        <v>66.361404207313029</v>
      </c>
      <c r="G285" s="61">
        <f>(G286+G290)</f>
        <v>66.361404207313029</v>
      </c>
      <c r="H285" s="61">
        <f>(H286+H290)</f>
        <v>66.361404207313029</v>
      </c>
      <c r="I285" s="65"/>
      <c r="J285" s="65"/>
      <c r="K285" s="65"/>
      <c r="L285" s="65"/>
    </row>
    <row r="286" spans="1:12" s="88" customFormat="1" x14ac:dyDescent="0.25">
      <c r="A286" s="63">
        <v>3431</v>
      </c>
      <c r="B286" s="64" t="s">
        <v>220</v>
      </c>
      <c r="C286" s="65">
        <v>0</v>
      </c>
      <c r="D286" s="65">
        <v>66.361404207313029</v>
      </c>
      <c r="E286" s="65">
        <v>66.361404207313029</v>
      </c>
      <c r="F286" s="65">
        <v>66.361404207313029</v>
      </c>
      <c r="G286" s="65">
        <v>66.361404207313029</v>
      </c>
      <c r="H286" s="65">
        <v>66.361404207313029</v>
      </c>
      <c r="I286" s="65"/>
      <c r="J286" s="65"/>
      <c r="K286" s="65"/>
      <c r="L286" s="65"/>
    </row>
    <row r="287" spans="1:12" s="88" customFormat="1" x14ac:dyDescent="0.25">
      <c r="A287" s="59">
        <v>38</v>
      </c>
      <c r="B287" s="60" t="s">
        <v>221</v>
      </c>
      <c r="C287" s="61">
        <f>(D287+E287+G287+H287+I287+J287+K287+L287)</f>
        <v>0</v>
      </c>
      <c r="D287" s="65">
        <v>0</v>
      </c>
      <c r="E287" s="61">
        <f>(E288)</f>
        <v>0</v>
      </c>
      <c r="F287" s="61">
        <f>(F288)</f>
        <v>0</v>
      </c>
      <c r="G287" s="61">
        <f>(G288)</f>
        <v>0</v>
      </c>
      <c r="H287" s="61">
        <f>(H288)</f>
        <v>0</v>
      </c>
      <c r="I287" s="65"/>
      <c r="J287" s="65"/>
      <c r="K287" s="65"/>
      <c r="L287" s="65"/>
    </row>
    <row r="288" spans="1:12" s="88" customFormat="1" x14ac:dyDescent="0.25">
      <c r="A288" s="59">
        <v>381</v>
      </c>
      <c r="B288" s="60" t="s">
        <v>65</v>
      </c>
      <c r="C288" s="61">
        <f>(D288+E288+G288+H288+I288+J288+K288+L288)</f>
        <v>0</v>
      </c>
      <c r="D288" s="65">
        <v>0</v>
      </c>
      <c r="E288" s="61">
        <v>0</v>
      </c>
      <c r="F288" s="61">
        <v>0</v>
      </c>
      <c r="G288" s="61">
        <v>0</v>
      </c>
      <c r="H288" s="61">
        <v>0</v>
      </c>
      <c r="I288" s="65"/>
      <c r="J288" s="65"/>
      <c r="K288" s="65"/>
      <c r="L288" s="65"/>
    </row>
    <row r="289" spans="1:12" s="62" customFormat="1" x14ac:dyDescent="0.25">
      <c r="A289" s="63">
        <v>3811</v>
      </c>
      <c r="B289" s="64" t="s">
        <v>65</v>
      </c>
      <c r="C289" s="65">
        <v>0</v>
      </c>
      <c r="D289" s="65">
        <v>0</v>
      </c>
      <c r="E289" s="65">
        <v>0</v>
      </c>
      <c r="F289" s="65">
        <v>0</v>
      </c>
      <c r="G289" s="65">
        <v>0</v>
      </c>
      <c r="H289" s="65">
        <v>0</v>
      </c>
      <c r="I289" s="65"/>
      <c r="J289" s="65"/>
      <c r="K289" s="65"/>
      <c r="L289" s="65"/>
    </row>
    <row r="290" spans="1:12" s="62" customFormat="1" x14ac:dyDescent="0.25">
      <c r="A290" s="86">
        <v>0</v>
      </c>
      <c r="B290" s="87">
        <v>0</v>
      </c>
      <c r="C290" s="65">
        <f>(D290+E290+G290+H290+I290+J290+K290+L290)</f>
        <v>0</v>
      </c>
      <c r="D290" s="65">
        <v>0</v>
      </c>
      <c r="E290" s="65">
        <v>0</v>
      </c>
      <c r="F290" s="65">
        <v>0</v>
      </c>
      <c r="G290" s="65">
        <v>0</v>
      </c>
      <c r="H290" s="65">
        <v>0</v>
      </c>
      <c r="I290" s="65"/>
      <c r="J290" s="65"/>
      <c r="K290" s="65"/>
      <c r="L290" s="65"/>
    </row>
    <row r="291" spans="1:12" s="62" customFormat="1" x14ac:dyDescent="0.25">
      <c r="A291" s="84" t="s">
        <v>226</v>
      </c>
      <c r="B291" s="56" t="s">
        <v>227</v>
      </c>
      <c r="C291" s="83">
        <f>(SUM(C292))</f>
        <v>411.26</v>
      </c>
      <c r="D291" s="83">
        <f>(SUM(D293))</f>
        <v>265.44561682925212</v>
      </c>
      <c r="E291" s="83">
        <f>(SUM(E293))</f>
        <v>265.45</v>
      </c>
      <c r="F291" s="83">
        <f>(SUM(F293))</f>
        <v>265.45</v>
      </c>
      <c r="G291" s="83">
        <f>(SUM(G293))</f>
        <v>265.45</v>
      </c>
      <c r="H291" s="83">
        <f>(SUM(H293))</f>
        <v>265.45</v>
      </c>
      <c r="I291" s="57"/>
      <c r="J291" s="57"/>
      <c r="K291" s="57"/>
      <c r="L291" s="57"/>
    </row>
    <row r="292" spans="1:12" s="62" customFormat="1" x14ac:dyDescent="0.25">
      <c r="A292" s="59">
        <v>3</v>
      </c>
      <c r="B292" s="60" t="s">
        <v>22</v>
      </c>
      <c r="C292" s="61">
        <v>411.26</v>
      </c>
      <c r="D292" s="61">
        <f>(SUM(D293))</f>
        <v>265.44561682925212</v>
      </c>
      <c r="E292" s="61">
        <f>(SUM(E293+E319))</f>
        <v>265.45</v>
      </c>
      <c r="F292" s="61">
        <f>(SUM(F293+F319))</f>
        <v>265.45</v>
      </c>
      <c r="G292" s="61">
        <f>(SUM(G293+G319))</f>
        <v>265.45</v>
      </c>
      <c r="H292" s="61">
        <f>(SUM(H293+H319))</f>
        <v>265.45</v>
      </c>
      <c r="I292" s="61">
        <f t="shared" ref="I292:L292" si="117">SUM(I293)</f>
        <v>0</v>
      </c>
      <c r="J292" s="61">
        <f t="shared" si="117"/>
        <v>0</v>
      </c>
      <c r="K292" s="61">
        <f t="shared" si="117"/>
        <v>0</v>
      </c>
      <c r="L292" s="61">
        <f t="shared" si="117"/>
        <v>0</v>
      </c>
    </row>
    <row r="293" spans="1:12" s="88" customFormat="1" x14ac:dyDescent="0.25">
      <c r="A293" s="59">
        <v>32</v>
      </c>
      <c r="B293" s="60" t="s">
        <v>30</v>
      </c>
      <c r="C293" s="61">
        <f t="shared" ref="C293:H293" si="118">(SUM(C294+C298+C305+C311+C312+C322))</f>
        <v>411.25789767071467</v>
      </c>
      <c r="D293" s="61">
        <f t="shared" si="118"/>
        <v>265.44561682925212</v>
      </c>
      <c r="E293" s="61">
        <f t="shared" si="118"/>
        <v>265.45</v>
      </c>
      <c r="F293" s="61">
        <f t="shared" si="118"/>
        <v>265.45</v>
      </c>
      <c r="G293" s="61">
        <f t="shared" si="118"/>
        <v>265.45</v>
      </c>
      <c r="H293" s="61">
        <f t="shared" si="118"/>
        <v>265.45</v>
      </c>
      <c r="I293" s="61">
        <f>SUM(I294+I298+I305+I312)</f>
        <v>0</v>
      </c>
      <c r="J293" s="61">
        <f>SUM(J294+J298+J305+J312)</f>
        <v>0</v>
      </c>
      <c r="K293" s="61">
        <f>SUM(K294+K298+K305+K312)</f>
        <v>0</v>
      </c>
      <c r="L293" s="61">
        <f>SUM(L294+L298+L305+L312)</f>
        <v>0</v>
      </c>
    </row>
    <row r="294" spans="1:12" x14ac:dyDescent="0.25">
      <c r="A294" s="59">
        <v>321</v>
      </c>
      <c r="B294" s="60" t="s">
        <v>88</v>
      </c>
      <c r="C294" s="61">
        <v>0</v>
      </c>
      <c r="D294" s="61">
        <f>(SUM(D295:D296))</f>
        <v>0</v>
      </c>
      <c r="E294" s="61">
        <f>(SUM(E295:E296))</f>
        <v>0</v>
      </c>
      <c r="F294" s="61">
        <f>(SUM(F295:F296))</f>
        <v>0</v>
      </c>
      <c r="G294" s="61">
        <f>(SUM(G295:G296))</f>
        <v>0</v>
      </c>
      <c r="H294" s="61">
        <f>(SUM(H295:H296))</f>
        <v>0</v>
      </c>
      <c r="I294" s="61">
        <f>SUM(I295)</f>
        <v>0</v>
      </c>
      <c r="J294" s="61">
        <f>SUM(J295)</f>
        <v>0</v>
      </c>
      <c r="K294" s="61">
        <f>SUM(K295)</f>
        <v>0</v>
      </c>
      <c r="L294" s="61">
        <f>SUM(L295)</f>
        <v>0</v>
      </c>
    </row>
    <row r="295" spans="1:12" s="62" customFormat="1" x14ac:dyDescent="0.25">
      <c r="A295" s="63">
        <v>3211</v>
      </c>
      <c r="B295" s="64" t="s">
        <v>89</v>
      </c>
      <c r="C295" s="65">
        <v>0</v>
      </c>
      <c r="D295" s="65">
        <v>0</v>
      </c>
      <c r="E295" s="65">
        <v>0</v>
      </c>
      <c r="F295" s="65">
        <v>0</v>
      </c>
      <c r="G295" s="65">
        <v>0</v>
      </c>
      <c r="H295" s="65">
        <v>0</v>
      </c>
      <c r="I295" s="65"/>
      <c r="J295" s="65"/>
      <c r="K295" s="65"/>
      <c r="L295" s="65"/>
    </row>
    <row r="296" spans="1:12" s="62" customFormat="1" x14ac:dyDescent="0.25">
      <c r="A296" s="63">
        <v>3213</v>
      </c>
      <c r="B296" s="64" t="s">
        <v>142</v>
      </c>
      <c r="C296" s="65">
        <v>0</v>
      </c>
      <c r="D296" s="65">
        <v>0</v>
      </c>
      <c r="E296" s="65">
        <v>0</v>
      </c>
      <c r="F296" s="65">
        <v>0</v>
      </c>
      <c r="G296" s="65">
        <v>0</v>
      </c>
      <c r="H296" s="65">
        <v>0</v>
      </c>
      <c r="I296" s="65"/>
      <c r="J296" s="65"/>
      <c r="K296" s="65"/>
      <c r="L296" s="65"/>
    </row>
    <row r="297" spans="1:12" s="62" customFormat="1" x14ac:dyDescent="0.25">
      <c r="A297" s="63">
        <v>3214</v>
      </c>
      <c r="B297" s="64" t="s">
        <v>143</v>
      </c>
      <c r="C297" s="65">
        <f>(D297+E297+G297+H297+I297+J297+K297+L297)</f>
        <v>0</v>
      </c>
      <c r="D297" s="65">
        <v>0</v>
      </c>
      <c r="E297" s="65">
        <v>0</v>
      </c>
      <c r="F297" s="65">
        <v>0</v>
      </c>
      <c r="G297" s="65">
        <v>0</v>
      </c>
      <c r="H297" s="65">
        <v>0</v>
      </c>
      <c r="I297" s="65"/>
      <c r="J297" s="65"/>
      <c r="K297" s="65"/>
      <c r="L297" s="65"/>
    </row>
    <row r="298" spans="1:12" x14ac:dyDescent="0.25">
      <c r="A298" s="59">
        <v>322</v>
      </c>
      <c r="B298" s="60" t="s">
        <v>144</v>
      </c>
      <c r="C298" s="61">
        <v>0</v>
      </c>
      <c r="D298" s="61">
        <f>(SUM(D299:D303))</f>
        <v>0</v>
      </c>
      <c r="E298" s="61">
        <f>(E299+E303)</f>
        <v>0</v>
      </c>
      <c r="F298" s="61">
        <f>(F299+F303)</f>
        <v>0</v>
      </c>
      <c r="G298" s="61">
        <f>(G299+G303)</f>
        <v>0</v>
      </c>
      <c r="H298" s="61">
        <f>(H299+H303)</f>
        <v>0</v>
      </c>
      <c r="I298" s="61">
        <f>SUM(I301)</f>
        <v>0</v>
      </c>
      <c r="J298" s="61">
        <f>SUM(J299:J304)</f>
        <v>0</v>
      </c>
      <c r="K298" s="61">
        <f>SUM(K301)</f>
        <v>0</v>
      </c>
      <c r="L298" s="61">
        <f>SUM(L301)</f>
        <v>0</v>
      </c>
    </row>
    <row r="299" spans="1:12" x14ac:dyDescent="0.25">
      <c r="A299" s="63">
        <v>3221</v>
      </c>
      <c r="B299" s="64" t="s">
        <v>213</v>
      </c>
      <c r="C299" s="65">
        <v>0</v>
      </c>
      <c r="D299" s="61">
        <v>0</v>
      </c>
      <c r="E299" s="61">
        <v>0</v>
      </c>
      <c r="F299" s="61">
        <v>0</v>
      </c>
      <c r="G299" s="61">
        <v>0</v>
      </c>
      <c r="H299" s="61">
        <v>0</v>
      </c>
      <c r="I299" s="61"/>
      <c r="J299" s="65"/>
      <c r="K299" s="61"/>
      <c r="L299" s="61"/>
    </row>
    <row r="300" spans="1:12" s="62" customFormat="1" x14ac:dyDescent="0.25">
      <c r="A300" s="63">
        <v>3222</v>
      </c>
      <c r="B300" s="64" t="s">
        <v>94</v>
      </c>
      <c r="C300" s="65">
        <f>(D300+E300+G300+H300+I300+J300+K300+L300)</f>
        <v>0</v>
      </c>
      <c r="D300" s="61">
        <v>0</v>
      </c>
      <c r="E300" s="61">
        <v>0</v>
      </c>
      <c r="F300" s="61">
        <v>0</v>
      </c>
      <c r="G300" s="61">
        <v>0</v>
      </c>
      <c r="H300" s="61">
        <v>0</v>
      </c>
      <c r="I300" s="61"/>
      <c r="J300" s="61"/>
      <c r="K300" s="61"/>
      <c r="L300" s="61"/>
    </row>
    <row r="301" spans="1:12" s="62" customFormat="1" x14ac:dyDescent="0.25">
      <c r="A301" s="63">
        <v>3223</v>
      </c>
      <c r="B301" s="64" t="s">
        <v>95</v>
      </c>
      <c r="C301" s="65">
        <v>0</v>
      </c>
      <c r="D301" s="65">
        <v>0</v>
      </c>
      <c r="E301" s="65">
        <v>0</v>
      </c>
      <c r="F301" s="65">
        <v>0</v>
      </c>
      <c r="G301" s="65">
        <v>0</v>
      </c>
      <c r="H301" s="65">
        <v>0</v>
      </c>
      <c r="I301" s="65"/>
      <c r="J301" s="65"/>
      <c r="K301" s="65"/>
      <c r="L301" s="65"/>
    </row>
    <row r="302" spans="1:12" s="62" customFormat="1" x14ac:dyDescent="0.25">
      <c r="A302" s="63">
        <v>3224</v>
      </c>
      <c r="B302" s="64" t="s">
        <v>214</v>
      </c>
      <c r="C302" s="65">
        <v>0</v>
      </c>
      <c r="D302" s="65">
        <v>0</v>
      </c>
      <c r="E302" s="65">
        <v>0</v>
      </c>
      <c r="F302" s="65">
        <v>0</v>
      </c>
      <c r="G302" s="65">
        <v>0</v>
      </c>
      <c r="H302" s="65">
        <v>0</v>
      </c>
      <c r="I302" s="65"/>
      <c r="J302" s="65"/>
      <c r="K302" s="65"/>
      <c r="L302" s="65"/>
    </row>
    <row r="303" spans="1:12" x14ac:dyDescent="0.25">
      <c r="A303" s="63">
        <v>3225</v>
      </c>
      <c r="B303" s="64" t="s">
        <v>179</v>
      </c>
      <c r="C303" s="65">
        <v>0</v>
      </c>
      <c r="D303" s="65">
        <v>0</v>
      </c>
      <c r="E303" s="65">
        <v>0</v>
      </c>
      <c r="F303" s="65">
        <v>0</v>
      </c>
      <c r="G303" s="65">
        <v>0</v>
      </c>
      <c r="H303" s="65">
        <v>0</v>
      </c>
      <c r="I303" s="65"/>
      <c r="J303" s="65"/>
      <c r="K303" s="65"/>
      <c r="L303" s="65"/>
    </row>
    <row r="304" spans="1:12" s="62" customFormat="1" x14ac:dyDescent="0.25">
      <c r="A304" s="63">
        <v>3227</v>
      </c>
      <c r="B304" s="64" t="s">
        <v>98</v>
      </c>
      <c r="C304" s="65">
        <f>(D304+E304+G304+H304+I304+J304+K304+L304)</f>
        <v>0</v>
      </c>
      <c r="D304" s="65">
        <v>0</v>
      </c>
      <c r="E304" s="65">
        <v>0</v>
      </c>
      <c r="F304" s="65">
        <v>0</v>
      </c>
      <c r="G304" s="65">
        <v>0</v>
      </c>
      <c r="H304" s="65">
        <v>0</v>
      </c>
      <c r="I304" s="65"/>
      <c r="J304" s="65"/>
      <c r="K304" s="65"/>
      <c r="L304" s="65"/>
    </row>
    <row r="305" spans="1:12" x14ac:dyDescent="0.25">
      <c r="A305" s="59">
        <v>323</v>
      </c>
      <c r="B305" s="60" t="s">
        <v>99</v>
      </c>
      <c r="C305" s="61">
        <v>0</v>
      </c>
      <c r="D305" s="61">
        <f>(SUM(D308:D309))</f>
        <v>132.72280841462606</v>
      </c>
      <c r="E305" s="61">
        <f>(SUM(E308:E309))</f>
        <v>132.72</v>
      </c>
      <c r="F305" s="61">
        <f>(SUM(F308:F309))</f>
        <v>132.72</v>
      </c>
      <c r="G305" s="61">
        <f>(SUM(G308:G309))</f>
        <v>132.72</v>
      </c>
      <c r="H305" s="61">
        <f>(SUM(H308:H309))</f>
        <v>132.72</v>
      </c>
      <c r="I305" s="61">
        <f>I307+I309</f>
        <v>0</v>
      </c>
      <c r="J305" s="61">
        <f>SUM(J308:J309)</f>
        <v>0</v>
      </c>
      <c r="K305" s="61">
        <f>SUM(K308:K308)</f>
        <v>0</v>
      </c>
      <c r="L305" s="61">
        <f>SUM(L308:L308)</f>
        <v>0</v>
      </c>
    </row>
    <row r="306" spans="1:12" s="62" customFormat="1" x14ac:dyDescent="0.25">
      <c r="A306" s="63">
        <v>3231</v>
      </c>
      <c r="B306" s="64" t="s">
        <v>149</v>
      </c>
      <c r="C306" s="65">
        <f>(D306+E306+G306+H306+I306+J306+K306+L306)</f>
        <v>0</v>
      </c>
      <c r="D306" s="65">
        <v>0</v>
      </c>
      <c r="E306" s="65">
        <v>0</v>
      </c>
      <c r="F306" s="65">
        <v>0</v>
      </c>
      <c r="G306" s="65">
        <v>0</v>
      </c>
      <c r="H306" s="65">
        <v>0</v>
      </c>
      <c r="I306" s="65"/>
      <c r="J306" s="65"/>
      <c r="K306" s="65"/>
      <c r="L306" s="65"/>
    </row>
    <row r="307" spans="1:12" x14ac:dyDescent="0.25">
      <c r="A307" s="63">
        <v>3232</v>
      </c>
      <c r="B307" s="64" t="s">
        <v>215</v>
      </c>
      <c r="C307" s="65">
        <v>0</v>
      </c>
      <c r="D307" s="65">
        <v>0</v>
      </c>
      <c r="E307" s="65">
        <v>0</v>
      </c>
      <c r="F307" s="65">
        <v>0</v>
      </c>
      <c r="G307" s="65">
        <v>0</v>
      </c>
      <c r="H307" s="65">
        <v>0</v>
      </c>
      <c r="I307" s="65">
        <v>0</v>
      </c>
      <c r="J307" s="65"/>
      <c r="K307" s="65"/>
      <c r="L307" s="65"/>
    </row>
    <row r="308" spans="1:12" s="62" customFormat="1" x14ac:dyDescent="0.25">
      <c r="A308" s="63">
        <v>3234</v>
      </c>
      <c r="B308" s="64" t="s">
        <v>104</v>
      </c>
      <c r="C308" s="65">
        <f>(D308+E308+G308+H308+I308+J308+K308+L308)</f>
        <v>0</v>
      </c>
      <c r="D308" s="65">
        <v>0</v>
      </c>
      <c r="E308" s="65">
        <v>0</v>
      </c>
      <c r="F308" s="65">
        <v>0</v>
      </c>
      <c r="G308" s="65">
        <v>0</v>
      </c>
      <c r="H308" s="65">
        <v>0</v>
      </c>
      <c r="I308" s="65"/>
      <c r="J308" s="65"/>
      <c r="K308" s="65"/>
      <c r="L308" s="65"/>
    </row>
    <row r="309" spans="1:12" s="62" customFormat="1" x14ac:dyDescent="0.25">
      <c r="A309" s="63">
        <v>3239</v>
      </c>
      <c r="B309" s="64" t="s">
        <v>108</v>
      </c>
      <c r="C309" s="65">
        <v>0</v>
      </c>
      <c r="D309" s="65">
        <v>132.72280841462606</v>
      </c>
      <c r="E309" s="65">
        <v>132.72</v>
      </c>
      <c r="F309" s="65">
        <v>132.72</v>
      </c>
      <c r="G309" s="65">
        <v>132.72</v>
      </c>
      <c r="H309" s="65">
        <v>132.72</v>
      </c>
      <c r="I309" s="65">
        <v>0</v>
      </c>
      <c r="J309" s="65">
        <v>0</v>
      </c>
      <c r="K309" s="65"/>
      <c r="L309" s="65"/>
    </row>
    <row r="310" spans="1:12" s="62" customFormat="1" x14ac:dyDescent="0.25">
      <c r="A310" s="59">
        <v>324</v>
      </c>
      <c r="B310" s="60" t="s">
        <v>217</v>
      </c>
      <c r="C310" s="61">
        <v>0</v>
      </c>
      <c r="D310" s="61">
        <f>(SUM(D311))</f>
        <v>0</v>
      </c>
      <c r="E310" s="61">
        <f>(SUM(E311))</f>
        <v>0</v>
      </c>
      <c r="F310" s="61">
        <f>(SUM(F311))</f>
        <v>0</v>
      </c>
      <c r="G310" s="61">
        <f>(SUM(G311))</f>
        <v>0</v>
      </c>
      <c r="H310" s="61">
        <f>(SUM(H311))</f>
        <v>0</v>
      </c>
      <c r="I310" s="61">
        <f t="shared" ref="I310:L310" si="119">SUM(I311)</f>
        <v>0</v>
      </c>
      <c r="J310" s="61">
        <f t="shared" si="119"/>
        <v>0</v>
      </c>
      <c r="K310" s="61">
        <f t="shared" si="119"/>
        <v>0</v>
      </c>
      <c r="L310" s="61">
        <f t="shared" si="119"/>
        <v>0</v>
      </c>
    </row>
    <row r="311" spans="1:12" x14ac:dyDescent="0.25">
      <c r="A311" s="63">
        <v>3241</v>
      </c>
      <c r="B311" s="64" t="s">
        <v>217</v>
      </c>
      <c r="C311" s="65">
        <v>0</v>
      </c>
      <c r="D311" s="65">
        <v>0</v>
      </c>
      <c r="E311" s="65">
        <v>0</v>
      </c>
      <c r="F311" s="65">
        <v>0</v>
      </c>
      <c r="G311" s="65">
        <v>0</v>
      </c>
      <c r="H311" s="65">
        <v>0</v>
      </c>
      <c r="I311" s="65"/>
      <c r="J311" s="65"/>
      <c r="K311" s="65"/>
      <c r="L311" s="65"/>
    </row>
    <row r="312" spans="1:12" ht="26.4" x14ac:dyDescent="0.25">
      <c r="A312" s="59">
        <v>329</v>
      </c>
      <c r="B312" s="60" t="s">
        <v>154</v>
      </c>
      <c r="C312" s="61">
        <v>132.54</v>
      </c>
      <c r="D312" s="61">
        <f>(SUM(D314,D318))</f>
        <v>132.72280841462606</v>
      </c>
      <c r="E312" s="61">
        <f>(E316+E318+E317)</f>
        <v>132.72999999999999</v>
      </c>
      <c r="F312" s="61">
        <f>(F316+F318+F317)</f>
        <v>132.72999999999999</v>
      </c>
      <c r="G312" s="61">
        <f>(G316+G318+G317)</f>
        <v>132.72999999999999</v>
      </c>
      <c r="H312" s="61">
        <f>(H316+H318+H317)</f>
        <v>132.72999999999999</v>
      </c>
      <c r="I312" s="61">
        <f>SUM(I318)</f>
        <v>0</v>
      </c>
      <c r="J312" s="61">
        <f>SUM(J318)</f>
        <v>0</v>
      </c>
      <c r="K312" s="61">
        <f>SUM(K318)</f>
        <v>0</v>
      </c>
      <c r="L312" s="61">
        <f>SUM(L318)</f>
        <v>0</v>
      </c>
    </row>
    <row r="313" spans="1:12" s="62" customFormat="1" ht="12" customHeight="1" x14ac:dyDescent="0.25">
      <c r="A313" s="63">
        <v>3293</v>
      </c>
      <c r="B313" s="64" t="s">
        <v>155</v>
      </c>
      <c r="C313" s="65">
        <f>(D313+E313+G313+H313+I313+J313+K313+L313)</f>
        <v>0</v>
      </c>
      <c r="D313" s="61">
        <v>0</v>
      </c>
      <c r="E313" s="61">
        <v>0</v>
      </c>
      <c r="F313" s="61">
        <v>0</v>
      </c>
      <c r="G313" s="61">
        <v>0</v>
      </c>
      <c r="H313" s="61">
        <v>0</v>
      </c>
      <c r="I313" s="61"/>
      <c r="J313" s="61"/>
      <c r="K313" s="61"/>
      <c r="L313" s="61"/>
    </row>
    <row r="314" spans="1:12" ht="12.75" customHeight="1" x14ac:dyDescent="0.25">
      <c r="A314" s="63">
        <v>3292</v>
      </c>
      <c r="B314" s="64" t="s">
        <v>110</v>
      </c>
      <c r="C314" s="61">
        <v>0</v>
      </c>
      <c r="D314" s="61">
        <v>0</v>
      </c>
      <c r="E314" s="61">
        <v>0</v>
      </c>
      <c r="F314" s="61">
        <v>0</v>
      </c>
      <c r="G314" s="61">
        <v>0</v>
      </c>
      <c r="H314" s="61">
        <v>0</v>
      </c>
      <c r="I314" s="61"/>
      <c r="J314" s="61"/>
      <c r="K314" s="61"/>
      <c r="L314" s="61"/>
    </row>
    <row r="315" spans="1:12" x14ac:dyDescent="0.25">
      <c r="A315" s="63">
        <v>3294</v>
      </c>
      <c r="B315" s="64" t="s">
        <v>111</v>
      </c>
      <c r="C315" s="65">
        <f>(D315+E315+G315+H315+I315+J315+K315+L315)</f>
        <v>0</v>
      </c>
      <c r="D315" s="61">
        <v>0</v>
      </c>
      <c r="E315" s="61">
        <v>0</v>
      </c>
      <c r="F315" s="61">
        <v>0</v>
      </c>
      <c r="G315" s="61">
        <v>0</v>
      </c>
      <c r="H315" s="61">
        <v>0</v>
      </c>
      <c r="I315" s="61"/>
      <c r="J315" s="61"/>
      <c r="K315" s="61"/>
      <c r="L315" s="61"/>
    </row>
    <row r="316" spans="1:12" x14ac:dyDescent="0.25">
      <c r="A316" s="63">
        <v>3295</v>
      </c>
      <c r="B316" s="64" t="s">
        <v>218</v>
      </c>
      <c r="C316" s="65">
        <f>(D316+E316+G316+H316+I316+J316+K316+L316)</f>
        <v>0</v>
      </c>
      <c r="D316" s="61">
        <v>0</v>
      </c>
      <c r="E316" s="65">
        <v>0</v>
      </c>
      <c r="F316" s="65">
        <v>0</v>
      </c>
      <c r="G316" s="65">
        <v>0</v>
      </c>
      <c r="H316" s="65">
        <v>0</v>
      </c>
      <c r="I316" s="61"/>
      <c r="J316" s="61"/>
      <c r="K316" s="61"/>
      <c r="L316" s="61"/>
    </row>
    <row r="317" spans="1:12" s="62" customFormat="1" x14ac:dyDescent="0.25">
      <c r="A317" s="63">
        <v>3296</v>
      </c>
      <c r="B317" s="64" t="s">
        <v>219</v>
      </c>
      <c r="C317" s="65">
        <f>(D317+E317+G317+H317+I317+J317+K317+L317)</f>
        <v>0</v>
      </c>
      <c r="D317" s="61">
        <v>0</v>
      </c>
      <c r="E317" s="170">
        <v>0</v>
      </c>
      <c r="F317" s="170">
        <v>0</v>
      </c>
      <c r="G317" s="170">
        <v>0</v>
      </c>
      <c r="H317" s="170">
        <v>0</v>
      </c>
      <c r="I317" s="61"/>
      <c r="J317" s="61"/>
      <c r="K317" s="61"/>
      <c r="L317" s="61"/>
    </row>
    <row r="318" spans="1:12" x14ac:dyDescent="0.25">
      <c r="A318" s="63">
        <v>3299</v>
      </c>
      <c r="B318" s="64" t="s">
        <v>154</v>
      </c>
      <c r="C318" s="160">
        <v>132.54</v>
      </c>
      <c r="D318" s="65">
        <v>132.72280841462606</v>
      </c>
      <c r="E318" s="170">
        <v>132.72999999999999</v>
      </c>
      <c r="F318" s="170">
        <v>132.72999999999999</v>
      </c>
      <c r="G318" s="170">
        <v>132.72999999999999</v>
      </c>
      <c r="H318" s="170">
        <v>132.72999999999999</v>
      </c>
      <c r="I318" s="65">
        <v>0</v>
      </c>
      <c r="J318" s="65">
        <v>0</v>
      </c>
      <c r="K318" s="65"/>
      <c r="L318" s="65"/>
    </row>
    <row r="319" spans="1:12" x14ac:dyDescent="0.25">
      <c r="A319" s="59">
        <v>34</v>
      </c>
      <c r="B319" s="60" t="s">
        <v>114</v>
      </c>
      <c r="C319" s="61">
        <f>(D319+E319+G319+H319+I319+J319+K319+L319)</f>
        <v>0</v>
      </c>
      <c r="D319" s="65">
        <v>0</v>
      </c>
      <c r="E319" s="61">
        <f>(E320)</f>
        <v>0</v>
      </c>
      <c r="F319" s="61">
        <f>(F320)</f>
        <v>0</v>
      </c>
      <c r="G319" s="61">
        <f>(G320)</f>
        <v>0</v>
      </c>
      <c r="H319" s="61">
        <f>(H320)</f>
        <v>0</v>
      </c>
      <c r="I319" s="65"/>
      <c r="J319" s="65"/>
      <c r="K319" s="65"/>
      <c r="L319" s="65"/>
    </row>
    <row r="320" spans="1:12" x14ac:dyDescent="0.25">
      <c r="A320" s="59">
        <v>343</v>
      </c>
      <c r="B320" s="60" t="s">
        <v>159</v>
      </c>
      <c r="C320" s="61">
        <f>(D320+E320+G320+H320+I320+J320+K320+L320)</f>
        <v>0</v>
      </c>
      <c r="D320" s="65">
        <v>0</v>
      </c>
      <c r="E320" s="61">
        <f>(E321+E325)</f>
        <v>0</v>
      </c>
      <c r="F320" s="61">
        <f>(F321+F325)</f>
        <v>0</v>
      </c>
      <c r="G320" s="61">
        <f>(G321+G325)</f>
        <v>0</v>
      </c>
      <c r="H320" s="61">
        <f>(H321+H325)</f>
        <v>0</v>
      </c>
      <c r="I320" s="65"/>
      <c r="J320" s="65"/>
      <c r="K320" s="65"/>
      <c r="L320" s="65"/>
    </row>
    <row r="321" spans="1:12" s="62" customFormat="1" x14ac:dyDescent="0.25">
      <c r="A321" s="63">
        <v>3431</v>
      </c>
      <c r="B321" s="64" t="s">
        <v>220</v>
      </c>
      <c r="C321" s="65">
        <f>(D321+E321+G321+H321+I321+J321+K321+L321)</f>
        <v>0</v>
      </c>
      <c r="D321" s="65">
        <v>0</v>
      </c>
      <c r="E321" s="65">
        <v>0</v>
      </c>
      <c r="F321" s="65">
        <v>0</v>
      </c>
      <c r="G321" s="65">
        <v>0</v>
      </c>
      <c r="H321" s="65">
        <v>0</v>
      </c>
      <c r="I321" s="65"/>
      <c r="J321" s="65"/>
      <c r="K321" s="65"/>
      <c r="L321" s="65"/>
    </row>
    <row r="322" spans="1:12" s="62" customFormat="1" x14ac:dyDescent="0.25">
      <c r="A322" s="59">
        <v>38</v>
      </c>
      <c r="B322" s="60" t="s">
        <v>221</v>
      </c>
      <c r="C322" s="61">
        <f>(SUM(C323))</f>
        <v>278.71789767071471</v>
      </c>
      <c r="D322" s="65">
        <v>0</v>
      </c>
      <c r="E322" s="61">
        <f>(E323)</f>
        <v>0</v>
      </c>
      <c r="F322" s="61">
        <f>(F323)</f>
        <v>0</v>
      </c>
      <c r="G322" s="61">
        <f>(G323)</f>
        <v>0</v>
      </c>
      <c r="H322" s="61">
        <f>(H323)</f>
        <v>0</v>
      </c>
      <c r="I322" s="65"/>
      <c r="J322" s="65"/>
      <c r="K322" s="65"/>
      <c r="L322" s="65"/>
    </row>
    <row r="323" spans="1:12" s="62" customFormat="1" x14ac:dyDescent="0.25">
      <c r="A323" s="59">
        <v>381</v>
      </c>
      <c r="B323" s="60" t="s">
        <v>65</v>
      </c>
      <c r="C323" s="61">
        <v>278.71789767071471</v>
      </c>
      <c r="D323" s="65">
        <v>0</v>
      </c>
      <c r="E323" s="61">
        <v>0</v>
      </c>
      <c r="F323" s="61">
        <v>0</v>
      </c>
      <c r="G323" s="61">
        <v>0</v>
      </c>
      <c r="H323" s="61">
        <v>0</v>
      </c>
      <c r="I323" s="65"/>
      <c r="J323" s="65"/>
      <c r="K323" s="65"/>
      <c r="L323" s="65"/>
    </row>
    <row r="324" spans="1:12" s="88" customFormat="1" x14ac:dyDescent="0.25">
      <c r="A324" s="63">
        <v>3811</v>
      </c>
      <c r="B324" s="64" t="s">
        <v>65</v>
      </c>
      <c r="C324" s="65">
        <v>278.71789767071471</v>
      </c>
      <c r="D324" s="65">
        <v>0</v>
      </c>
      <c r="E324" s="65">
        <v>0</v>
      </c>
      <c r="F324" s="65">
        <v>0</v>
      </c>
      <c r="G324" s="65">
        <v>0</v>
      </c>
      <c r="H324" s="65">
        <v>0</v>
      </c>
      <c r="I324" s="65"/>
      <c r="J324" s="65"/>
      <c r="K324" s="65"/>
      <c r="L324" s="65"/>
    </row>
    <row r="325" spans="1:12" s="62" customFormat="1" x14ac:dyDescent="0.25">
      <c r="A325" s="86">
        <v>0</v>
      </c>
      <c r="B325" s="87">
        <v>0</v>
      </c>
      <c r="C325" s="65">
        <f>(D325+E325+G325+H325+I325+J325+K325+L325)</f>
        <v>0</v>
      </c>
      <c r="D325" s="65">
        <v>0</v>
      </c>
      <c r="E325" s="65">
        <v>0</v>
      </c>
      <c r="F325" s="65">
        <v>0</v>
      </c>
      <c r="G325" s="65">
        <v>0</v>
      </c>
      <c r="H325" s="65">
        <v>0</v>
      </c>
      <c r="I325" s="65"/>
      <c r="J325" s="65"/>
      <c r="K325" s="65"/>
      <c r="L325" s="65"/>
    </row>
    <row r="326" spans="1:12" ht="52.8" x14ac:dyDescent="0.25">
      <c r="A326" s="78" t="s">
        <v>164</v>
      </c>
      <c r="B326" s="89" t="s">
        <v>228</v>
      </c>
      <c r="C326" s="163">
        <f t="shared" ref="C326:H326" si="120">(SUM(C328))</f>
        <v>463534.73</v>
      </c>
      <c r="D326" s="57">
        <f t="shared" si="120"/>
        <v>436392.59406729043</v>
      </c>
      <c r="E326" s="57">
        <f t="shared" si="120"/>
        <v>456301.01532948436</v>
      </c>
      <c r="F326" s="57">
        <f t="shared" si="120"/>
        <v>589016</v>
      </c>
      <c r="G326" s="57">
        <f t="shared" si="120"/>
        <v>589016</v>
      </c>
      <c r="H326" s="57">
        <f t="shared" si="120"/>
        <v>589016</v>
      </c>
      <c r="I326" s="57">
        <f t="shared" ref="I326:L326" si="121">SUM(I328)</f>
        <v>0</v>
      </c>
      <c r="J326" s="57">
        <f t="shared" si="121"/>
        <v>0</v>
      </c>
      <c r="K326" s="57">
        <f t="shared" si="121"/>
        <v>0</v>
      </c>
      <c r="L326" s="57">
        <f t="shared" si="121"/>
        <v>0</v>
      </c>
    </row>
    <row r="327" spans="1:12" x14ac:dyDescent="0.25">
      <c r="A327" s="90" t="s">
        <v>229</v>
      </c>
      <c r="B327" s="56" t="s">
        <v>212</v>
      </c>
      <c r="C327" s="57">
        <v>0</v>
      </c>
      <c r="D327" s="57">
        <v>0</v>
      </c>
      <c r="E327" s="57">
        <v>0</v>
      </c>
      <c r="F327" s="57">
        <v>0</v>
      </c>
      <c r="G327" s="57">
        <v>0</v>
      </c>
      <c r="H327" s="57">
        <v>0</v>
      </c>
      <c r="I327" s="57"/>
      <c r="J327" s="57"/>
      <c r="K327" s="57"/>
      <c r="L327" s="57"/>
    </row>
    <row r="328" spans="1:12" s="62" customFormat="1" x14ac:dyDescent="0.25">
      <c r="A328" s="71">
        <v>3</v>
      </c>
      <c r="B328" s="72" t="s">
        <v>22</v>
      </c>
      <c r="C328" s="61">
        <f>(SUM(C329,C339))</f>
        <v>463534.73</v>
      </c>
      <c r="D328" s="73">
        <f>(SUM(D329+D339))</f>
        <v>436392.59406729043</v>
      </c>
      <c r="E328" s="73">
        <f>(SUM(E329+E339))</f>
        <v>456301.01532948436</v>
      </c>
      <c r="F328" s="73">
        <v>589016</v>
      </c>
      <c r="G328" s="73">
        <v>589016</v>
      </c>
      <c r="H328" s="73">
        <v>589016</v>
      </c>
      <c r="I328" s="73">
        <f t="shared" ref="I328:K328" si="122">SUM(I329+I339)</f>
        <v>0</v>
      </c>
      <c r="J328" s="73">
        <f t="shared" si="122"/>
        <v>0</v>
      </c>
      <c r="K328" s="73">
        <f t="shared" si="122"/>
        <v>0</v>
      </c>
      <c r="L328" s="73">
        <f>SUM(L329+L339)</f>
        <v>0</v>
      </c>
    </row>
    <row r="329" spans="1:12" s="62" customFormat="1" x14ac:dyDescent="0.25">
      <c r="A329" s="71">
        <v>31</v>
      </c>
      <c r="B329" s="72" t="s">
        <v>23</v>
      </c>
      <c r="C329" s="61">
        <f>(SUM(C330,C334,C336))</f>
        <v>431848.51</v>
      </c>
      <c r="D329" s="73">
        <f>(SUM(D330+D334+D336))</f>
        <v>408122.63587497507</v>
      </c>
      <c r="E329" s="73">
        <f>(SUM(E330+E334+E336))</f>
        <v>421394.91671643773</v>
      </c>
      <c r="F329" s="73">
        <f>(SUM(F330+F334+F336))</f>
        <v>552290.59658902383</v>
      </c>
      <c r="G329" s="73">
        <f>(SUM(G330+G334+G336))</f>
        <v>552290.59658902383</v>
      </c>
      <c r="H329" s="73">
        <f>(SUM(H330+H334+H336))</f>
        <v>552290.59658902383</v>
      </c>
      <c r="I329" s="73">
        <f t="shared" ref="I329:K329" si="123">SUM(I330+I334+I336)</f>
        <v>0</v>
      </c>
      <c r="J329" s="73">
        <f t="shared" si="123"/>
        <v>0</v>
      </c>
      <c r="K329" s="73">
        <f t="shared" si="123"/>
        <v>0</v>
      </c>
      <c r="L329" s="73">
        <f>SUM(L330+L334+L336)</f>
        <v>0</v>
      </c>
    </row>
    <row r="330" spans="1:12" s="62" customFormat="1" x14ac:dyDescent="0.25">
      <c r="A330" s="71">
        <v>311</v>
      </c>
      <c r="B330" s="72" t="s">
        <v>190</v>
      </c>
      <c r="C330" s="73">
        <f>(SUM(C331+C332+C333))</f>
        <v>357234.09</v>
      </c>
      <c r="D330" s="73">
        <f>(SUM(D331:D333))</f>
        <v>342424.84570973518</v>
      </c>
      <c r="E330" s="73">
        <f>(SUM(E331+E332+E333))</f>
        <v>355697.12655119784</v>
      </c>
      <c r="F330" s="73">
        <f>(SUM(F331+F332+F333))</f>
        <v>469290.59658902383</v>
      </c>
      <c r="G330" s="73">
        <f>(SUM(G331+G332+G333))</f>
        <v>469290.59658902383</v>
      </c>
      <c r="H330" s="73">
        <f>(SUM(H331+H332+H333))</f>
        <v>469290.59658902383</v>
      </c>
      <c r="I330" s="73">
        <f>SUM(I331)</f>
        <v>0</v>
      </c>
      <c r="J330" s="73">
        <f>SUM(J331)</f>
        <v>0</v>
      </c>
      <c r="K330" s="73">
        <f>SUM(K331)</f>
        <v>0</v>
      </c>
      <c r="L330" s="73">
        <f>SUM(L331)</f>
        <v>0</v>
      </c>
    </row>
    <row r="331" spans="1:12" x14ac:dyDescent="0.25">
      <c r="A331" s="63">
        <v>3111</v>
      </c>
      <c r="B331" s="64" t="s">
        <v>80</v>
      </c>
      <c r="C331" s="160">
        <v>345201.49</v>
      </c>
      <c r="D331" s="65">
        <v>326498.10869998008</v>
      </c>
      <c r="E331" s="65">
        <v>339770.38954144268</v>
      </c>
      <c r="F331" s="65">
        <v>450000</v>
      </c>
      <c r="G331" s="65">
        <v>450000</v>
      </c>
      <c r="H331" s="65">
        <v>450000</v>
      </c>
      <c r="I331" s="65">
        <v>0</v>
      </c>
      <c r="J331" s="65"/>
      <c r="K331" s="65"/>
      <c r="L331" s="65"/>
    </row>
    <row r="332" spans="1:12" x14ac:dyDescent="0.25">
      <c r="A332" s="63">
        <v>3113</v>
      </c>
      <c r="B332" s="64" t="s">
        <v>83</v>
      </c>
      <c r="C332" s="65">
        <v>10512.46</v>
      </c>
      <c r="D332" s="65">
        <v>6636.1404207313026</v>
      </c>
      <c r="E332" s="65">
        <v>6636.1404207313026</v>
      </c>
      <c r="F332" s="65">
        <v>10000</v>
      </c>
      <c r="G332" s="65">
        <v>10000</v>
      </c>
      <c r="H332" s="65">
        <v>10000</v>
      </c>
      <c r="I332" s="65"/>
      <c r="J332" s="65"/>
      <c r="K332" s="65"/>
      <c r="L332" s="65"/>
    </row>
    <row r="333" spans="1:12" x14ac:dyDescent="0.25">
      <c r="A333" s="63">
        <v>3114</v>
      </c>
      <c r="B333" s="64" t="s">
        <v>230</v>
      </c>
      <c r="C333" s="65">
        <v>1520.14</v>
      </c>
      <c r="D333" s="65">
        <v>9290.596589023824</v>
      </c>
      <c r="E333" s="65">
        <v>9290.596589023824</v>
      </c>
      <c r="F333" s="65">
        <v>9290.596589023824</v>
      </c>
      <c r="G333" s="65">
        <v>9290.596589023824</v>
      </c>
      <c r="H333" s="65">
        <v>9290.596589023824</v>
      </c>
      <c r="I333" s="65"/>
      <c r="J333" s="65"/>
      <c r="K333" s="65"/>
      <c r="L333" s="65"/>
    </row>
    <row r="334" spans="1:12" x14ac:dyDescent="0.25">
      <c r="A334" s="71">
        <v>312</v>
      </c>
      <c r="B334" s="72" t="s">
        <v>85</v>
      </c>
      <c r="C334" s="73">
        <v>16208.29</v>
      </c>
      <c r="D334" s="73">
        <f>(SUM(D335))</f>
        <v>13272.280841462605</v>
      </c>
      <c r="E334" s="73">
        <f>(SUM(E335))</f>
        <v>13272.280841462605</v>
      </c>
      <c r="F334" s="73">
        <f>(SUM(F335))</f>
        <v>18000</v>
      </c>
      <c r="G334" s="73">
        <f>(SUM(G335))</f>
        <v>18000</v>
      </c>
      <c r="H334" s="73">
        <f>(SUM(H335))</f>
        <v>18000</v>
      </c>
      <c r="I334" s="73">
        <f t="shared" ref="I334:L334" si="124">SUM(I335)</f>
        <v>0</v>
      </c>
      <c r="J334" s="73">
        <f t="shared" si="124"/>
        <v>0</v>
      </c>
      <c r="K334" s="73">
        <f t="shared" si="124"/>
        <v>0</v>
      </c>
      <c r="L334" s="73">
        <f t="shared" si="124"/>
        <v>0</v>
      </c>
    </row>
    <row r="335" spans="1:12" x14ac:dyDescent="0.25">
      <c r="A335" s="63">
        <v>3121</v>
      </c>
      <c r="B335" s="64" t="s">
        <v>85</v>
      </c>
      <c r="C335" s="160">
        <v>16208.29</v>
      </c>
      <c r="D335" s="65">
        <v>13272.280841462605</v>
      </c>
      <c r="E335" s="65">
        <v>13272.280841462605</v>
      </c>
      <c r="F335" s="65">
        <v>18000</v>
      </c>
      <c r="G335" s="65">
        <v>18000</v>
      </c>
      <c r="H335" s="65">
        <v>18000</v>
      </c>
      <c r="I335" s="65">
        <v>0</v>
      </c>
      <c r="J335" s="65"/>
      <c r="K335" s="65"/>
      <c r="L335" s="65"/>
    </row>
    <row r="336" spans="1:12" x14ac:dyDescent="0.25">
      <c r="A336" s="71">
        <v>313</v>
      </c>
      <c r="B336" s="72" t="s">
        <v>86</v>
      </c>
      <c r="C336" s="73">
        <v>58406.13</v>
      </c>
      <c r="D336" s="73">
        <f>(SUM(D337))</f>
        <v>52425.509323777289</v>
      </c>
      <c r="E336" s="73">
        <f>(SUM(E337))</f>
        <v>52425.509323777289</v>
      </c>
      <c r="F336" s="73">
        <f>(SUM(F337,F338))</f>
        <v>65000</v>
      </c>
      <c r="G336" s="73">
        <f>(SUM(G337,G338))</f>
        <v>65000</v>
      </c>
      <c r="H336" s="73">
        <f>(SUM(H337,H338))</f>
        <v>65000</v>
      </c>
      <c r="I336" s="73">
        <f t="shared" ref="I336:L336" si="125">SUM(I337)</f>
        <v>0</v>
      </c>
      <c r="J336" s="73">
        <f t="shared" si="125"/>
        <v>0</v>
      </c>
      <c r="K336" s="73">
        <f t="shared" si="125"/>
        <v>0</v>
      </c>
      <c r="L336" s="73">
        <f t="shared" si="125"/>
        <v>0</v>
      </c>
    </row>
    <row r="337" spans="1:12" ht="26.4" x14ac:dyDescent="0.25">
      <c r="A337" s="63">
        <v>3132</v>
      </c>
      <c r="B337" s="64" t="s">
        <v>191</v>
      </c>
      <c r="C337" s="160">
        <v>58406.13</v>
      </c>
      <c r="D337" s="65">
        <v>52425.509323777289</v>
      </c>
      <c r="E337" s="65">
        <v>52425.509323777289</v>
      </c>
      <c r="F337" s="65">
        <v>65000</v>
      </c>
      <c r="G337" s="65">
        <v>65000</v>
      </c>
      <c r="H337" s="65">
        <v>65000</v>
      </c>
      <c r="I337" s="65">
        <v>0</v>
      </c>
      <c r="J337" s="65"/>
      <c r="K337" s="65"/>
      <c r="L337" s="65"/>
    </row>
    <row r="338" spans="1:12" ht="26.4" x14ac:dyDescent="0.25">
      <c r="A338" s="63">
        <v>3133</v>
      </c>
      <c r="B338" s="64" t="s">
        <v>231</v>
      </c>
      <c r="C338" s="65">
        <v>0</v>
      </c>
      <c r="D338" s="65">
        <v>0</v>
      </c>
      <c r="E338" s="65">
        <v>0</v>
      </c>
      <c r="F338" s="160">
        <v>0</v>
      </c>
      <c r="G338" s="160">
        <v>0</v>
      </c>
      <c r="H338" s="160">
        <v>0</v>
      </c>
      <c r="I338" s="65"/>
      <c r="J338" s="65"/>
      <c r="K338" s="65"/>
      <c r="L338" s="65"/>
    </row>
    <row r="339" spans="1:12" x14ac:dyDescent="0.25">
      <c r="A339" s="71">
        <v>32</v>
      </c>
      <c r="B339" s="72" t="s">
        <v>30</v>
      </c>
      <c r="C339" s="61">
        <f>(SUM(C341:C342))</f>
        <v>31686.219999999998</v>
      </c>
      <c r="D339" s="73">
        <f>(SUM(D340+D342))</f>
        <v>28269.958192315349</v>
      </c>
      <c r="E339" s="73">
        <f>(SUM(E340+E342))</f>
        <v>34906.098613046648</v>
      </c>
      <c r="F339" s="73">
        <f>(SUM(F340+F342))</f>
        <v>36725.396509390135</v>
      </c>
      <c r="G339" s="73">
        <f>(SUM(G340+G342))</f>
        <v>36725.396509390135</v>
      </c>
      <c r="H339" s="73">
        <f>(SUM(H340+H342))</f>
        <v>36725.396509390135</v>
      </c>
      <c r="I339" s="73">
        <f t="shared" ref="I339:K339" si="126">SUM(I340+I342)</f>
        <v>0</v>
      </c>
      <c r="J339" s="73">
        <f t="shared" si="126"/>
        <v>0</v>
      </c>
      <c r="K339" s="73">
        <f t="shared" si="126"/>
        <v>0</v>
      </c>
      <c r="L339" s="73">
        <f>SUM(L340+L342)</f>
        <v>0</v>
      </c>
    </row>
    <row r="340" spans="1:12" x14ac:dyDescent="0.25">
      <c r="A340" s="71">
        <v>321</v>
      </c>
      <c r="B340" s="72" t="s">
        <v>88</v>
      </c>
      <c r="C340" s="73">
        <v>29950.6</v>
      </c>
      <c r="D340" s="73">
        <f>(SUM(D341))</f>
        <v>26544.56168292521</v>
      </c>
      <c r="E340" s="73">
        <f>(SUM(E341))</f>
        <v>33180.702103656513</v>
      </c>
      <c r="F340" s="73">
        <f>(SUM(F341))</f>
        <v>35000</v>
      </c>
      <c r="G340" s="73">
        <f>(SUM(G341))</f>
        <v>35000</v>
      </c>
      <c r="H340" s="73">
        <f>(SUM(H341))</f>
        <v>35000</v>
      </c>
      <c r="I340" s="73">
        <f t="shared" ref="I340:L340" si="127">SUM(I341)</f>
        <v>0</v>
      </c>
      <c r="J340" s="73">
        <f t="shared" si="127"/>
        <v>0</v>
      </c>
      <c r="K340" s="73">
        <f t="shared" si="127"/>
        <v>0</v>
      </c>
      <c r="L340" s="73">
        <f t="shared" si="127"/>
        <v>0</v>
      </c>
    </row>
    <row r="341" spans="1:12" ht="26.4" x14ac:dyDescent="0.25">
      <c r="A341" s="63">
        <v>3212</v>
      </c>
      <c r="B341" s="64" t="s">
        <v>192</v>
      </c>
      <c r="C341" s="160">
        <v>29950.6</v>
      </c>
      <c r="D341" s="65">
        <v>26544.56168292521</v>
      </c>
      <c r="E341" s="65">
        <v>33180.702103656513</v>
      </c>
      <c r="F341" s="65">
        <v>35000</v>
      </c>
      <c r="G341" s="65">
        <v>35000</v>
      </c>
      <c r="H341" s="65">
        <v>35000</v>
      </c>
      <c r="I341" s="91">
        <v>0</v>
      </c>
      <c r="J341" s="65"/>
      <c r="K341" s="65"/>
      <c r="L341" s="65"/>
    </row>
    <row r="342" spans="1:12" ht="26.4" x14ac:dyDescent="0.25">
      <c r="A342" s="59">
        <v>329</v>
      </c>
      <c r="B342" s="60" t="s">
        <v>154</v>
      </c>
      <c r="C342" s="73">
        <v>1735.62</v>
      </c>
      <c r="D342" s="61">
        <f>(SUM(D343))</f>
        <v>1725.3965093901386</v>
      </c>
      <c r="E342" s="61">
        <f>(SUM(E343))</f>
        <v>1725.3965093901386</v>
      </c>
      <c r="F342" s="61">
        <f>(SUM(F343))</f>
        <v>1725.3965093901386</v>
      </c>
      <c r="G342" s="61">
        <f>(SUM(G343))</f>
        <v>1725.3965093901386</v>
      </c>
      <c r="H342" s="61">
        <f>(SUM(H343))</f>
        <v>1725.3965093901386</v>
      </c>
      <c r="I342" s="61">
        <f t="shared" ref="I342:L342" si="128">SUM(I343)</f>
        <v>0</v>
      </c>
      <c r="J342" s="61">
        <f t="shared" si="128"/>
        <v>0</v>
      </c>
      <c r="K342" s="61">
        <f t="shared" si="128"/>
        <v>0</v>
      </c>
      <c r="L342" s="61">
        <f t="shared" si="128"/>
        <v>0</v>
      </c>
    </row>
    <row r="343" spans="1:12" x14ac:dyDescent="0.25">
      <c r="A343" s="63">
        <v>3295</v>
      </c>
      <c r="B343" s="64" t="s">
        <v>112</v>
      </c>
      <c r="C343" s="65">
        <v>1735.62</v>
      </c>
      <c r="D343" s="65">
        <v>1725.3965093901386</v>
      </c>
      <c r="E343" s="65">
        <v>1725.3965093901386</v>
      </c>
      <c r="F343" s="65">
        <v>1725.3965093901386</v>
      </c>
      <c r="G343" s="65">
        <v>1725.3965093901386</v>
      </c>
      <c r="H343" s="65">
        <v>1725.3965093901386</v>
      </c>
      <c r="I343" s="65"/>
      <c r="J343" s="65"/>
      <c r="K343" s="65"/>
      <c r="L343" s="65"/>
    </row>
    <row r="344" spans="1:12" ht="52.8" x14ac:dyDescent="0.25">
      <c r="A344" s="92" t="s">
        <v>182</v>
      </c>
      <c r="B344" s="93" t="s">
        <v>232</v>
      </c>
      <c r="C344" s="94">
        <f t="shared" ref="C344:H344" si="129">(SUM(C346))</f>
        <v>0</v>
      </c>
      <c r="D344" s="94">
        <f t="shared" si="129"/>
        <v>3981.6842524387812</v>
      </c>
      <c r="E344" s="94">
        <f t="shared" si="129"/>
        <v>3981.6842524387812</v>
      </c>
      <c r="F344" s="94">
        <f t="shared" si="129"/>
        <v>30000</v>
      </c>
      <c r="G344" s="94">
        <f t="shared" si="129"/>
        <v>30000</v>
      </c>
      <c r="H344" s="94">
        <f t="shared" si="129"/>
        <v>30000</v>
      </c>
      <c r="I344" s="94">
        <f t="shared" ref="I344:L344" si="130">SUM(I346)</f>
        <v>0</v>
      </c>
      <c r="J344" s="94">
        <f t="shared" si="130"/>
        <v>0</v>
      </c>
      <c r="K344" s="94">
        <f t="shared" si="130"/>
        <v>0</v>
      </c>
      <c r="L344" s="94">
        <f t="shared" si="130"/>
        <v>0</v>
      </c>
    </row>
    <row r="345" spans="1:12" x14ac:dyDescent="0.25">
      <c r="A345" s="95" t="s">
        <v>229</v>
      </c>
      <c r="B345" s="93" t="s">
        <v>212</v>
      </c>
      <c r="C345" s="94">
        <v>0</v>
      </c>
      <c r="D345" s="94">
        <v>0</v>
      </c>
      <c r="E345" s="94">
        <v>0</v>
      </c>
      <c r="F345" s="94">
        <v>0</v>
      </c>
      <c r="G345" s="94">
        <v>0</v>
      </c>
      <c r="H345" s="94">
        <v>0</v>
      </c>
      <c r="I345" s="94"/>
      <c r="J345" s="94"/>
      <c r="K345" s="94"/>
      <c r="L345" s="94"/>
    </row>
    <row r="346" spans="1:12" x14ac:dyDescent="0.25">
      <c r="A346" s="96">
        <v>3</v>
      </c>
      <c r="B346" s="72" t="s">
        <v>22</v>
      </c>
      <c r="C346" s="73">
        <v>0</v>
      </c>
      <c r="D346" s="73">
        <f>(SUM(D347))</f>
        <v>3981.6842524387812</v>
      </c>
      <c r="E346" s="73">
        <f>(SUM(E347))</f>
        <v>3981.6842524387812</v>
      </c>
      <c r="F346" s="73">
        <f>(SUM(F347))</f>
        <v>30000</v>
      </c>
      <c r="G346" s="73">
        <f>(SUM(G347))</f>
        <v>30000</v>
      </c>
      <c r="H346" s="73">
        <f>(SUM(H347))</f>
        <v>30000</v>
      </c>
      <c r="I346" s="73">
        <f t="shared" ref="I346:L346" si="131">SUM(I347)</f>
        <v>0</v>
      </c>
      <c r="J346" s="73">
        <f t="shared" si="131"/>
        <v>0</v>
      </c>
      <c r="K346" s="73">
        <f t="shared" si="131"/>
        <v>0</v>
      </c>
      <c r="L346" s="73">
        <f t="shared" si="131"/>
        <v>0</v>
      </c>
    </row>
    <row r="347" spans="1:12" x14ac:dyDescent="0.25">
      <c r="A347" s="96">
        <v>32</v>
      </c>
      <c r="B347" s="72" t="s">
        <v>30</v>
      </c>
      <c r="C347" s="73">
        <v>0</v>
      </c>
      <c r="D347" s="73">
        <f>(SUM(D351))</f>
        <v>3981.6842524387812</v>
      </c>
      <c r="E347" s="73">
        <f>(SUM(E351))</f>
        <v>3981.6842524387812</v>
      </c>
      <c r="F347" s="73">
        <f>(SUM(F351))</f>
        <v>30000</v>
      </c>
      <c r="G347" s="73">
        <f>(SUM(G351))</f>
        <v>30000</v>
      </c>
      <c r="H347" s="73">
        <f>(SUM(H351))</f>
        <v>30000</v>
      </c>
      <c r="I347" s="73">
        <v>0</v>
      </c>
      <c r="J347" s="73">
        <f t="shared" ref="J347:L347" si="132">SUM(J351)</f>
        <v>0</v>
      </c>
      <c r="K347" s="73">
        <f t="shared" si="132"/>
        <v>0</v>
      </c>
      <c r="L347" s="73">
        <f t="shared" si="132"/>
        <v>0</v>
      </c>
    </row>
    <row r="348" spans="1:12" x14ac:dyDescent="0.25">
      <c r="A348" s="96">
        <v>321</v>
      </c>
      <c r="B348" s="72" t="s">
        <v>88</v>
      </c>
      <c r="C348" s="73">
        <f>(D348+E348+G348+H348+I348+J348+K348+L348)</f>
        <v>0</v>
      </c>
      <c r="D348" s="73">
        <v>0</v>
      </c>
      <c r="E348" s="73">
        <v>0</v>
      </c>
      <c r="F348" s="73">
        <v>0</v>
      </c>
      <c r="G348" s="73">
        <v>0</v>
      </c>
      <c r="H348" s="73">
        <v>0</v>
      </c>
      <c r="I348" s="73"/>
      <c r="J348" s="73"/>
      <c r="K348" s="73"/>
      <c r="L348" s="73"/>
    </row>
    <row r="349" spans="1:12" s="62" customFormat="1" x14ac:dyDescent="0.25">
      <c r="A349" s="97">
        <v>3211</v>
      </c>
      <c r="B349" s="64" t="s">
        <v>89</v>
      </c>
      <c r="C349" s="65">
        <f>(D349+E349+G349+H349+I349+J349+K349+L349)</f>
        <v>0</v>
      </c>
      <c r="D349" s="65">
        <v>0</v>
      </c>
      <c r="E349" s="65">
        <v>0</v>
      </c>
      <c r="F349" s="65">
        <v>0</v>
      </c>
      <c r="G349" s="65">
        <v>0</v>
      </c>
      <c r="H349" s="65">
        <v>0</v>
      </c>
      <c r="I349" s="65"/>
      <c r="J349" s="65"/>
      <c r="K349" s="65"/>
      <c r="L349" s="65"/>
    </row>
    <row r="350" spans="1:12" s="62" customFormat="1" x14ac:dyDescent="0.25">
      <c r="A350" s="97">
        <v>3213</v>
      </c>
      <c r="B350" s="64" t="s">
        <v>142</v>
      </c>
      <c r="C350" s="65">
        <f>(D350+E350+G350+H350+I350+J350+K350+L350)</f>
        <v>0</v>
      </c>
      <c r="D350" s="65">
        <v>0</v>
      </c>
      <c r="E350" s="65">
        <v>0</v>
      </c>
      <c r="F350" s="65">
        <v>0</v>
      </c>
      <c r="G350" s="65">
        <v>0</v>
      </c>
      <c r="H350" s="65">
        <v>0</v>
      </c>
      <c r="I350" s="65"/>
      <c r="J350" s="65"/>
      <c r="K350" s="65"/>
      <c r="L350" s="65"/>
    </row>
    <row r="351" spans="1:12" s="62" customFormat="1" x14ac:dyDescent="0.25">
      <c r="A351" s="96">
        <v>322</v>
      </c>
      <c r="B351" s="72" t="s">
        <v>144</v>
      </c>
      <c r="C351" s="73">
        <v>0</v>
      </c>
      <c r="D351" s="73">
        <f>(SUM(D352:D356))</f>
        <v>3981.6842524387812</v>
      </c>
      <c r="E351" s="73">
        <f>(SUM(E352:E356))</f>
        <v>3981.6842524387812</v>
      </c>
      <c r="F351" s="73">
        <f>(SUM(F352:F356))</f>
        <v>30000</v>
      </c>
      <c r="G351" s="73">
        <f>(SUM(G352:G356))</f>
        <v>30000</v>
      </c>
      <c r="H351" s="73">
        <f>(SUM(H352:H356))</f>
        <v>30000</v>
      </c>
      <c r="I351" s="73">
        <f t="shared" ref="I351:K351" si="133">SUM(I352:I356)</f>
        <v>0</v>
      </c>
      <c r="J351" s="73">
        <f t="shared" si="133"/>
        <v>0</v>
      </c>
      <c r="K351" s="73">
        <f t="shared" si="133"/>
        <v>0</v>
      </c>
      <c r="L351" s="73">
        <f>SUM(L352:L356)</f>
        <v>0</v>
      </c>
    </row>
    <row r="352" spans="1:12" x14ac:dyDescent="0.25">
      <c r="A352" s="97">
        <v>3221</v>
      </c>
      <c r="B352" s="64" t="s">
        <v>233</v>
      </c>
      <c r="C352" s="65">
        <f>(D352+E352+G352+H352+I352+J352+K352+L352)</f>
        <v>0</v>
      </c>
      <c r="D352" s="65">
        <v>0</v>
      </c>
      <c r="E352" s="65">
        <v>0</v>
      </c>
      <c r="F352" s="65">
        <v>0</v>
      </c>
      <c r="G352" s="65">
        <v>0</v>
      </c>
      <c r="H352" s="65">
        <v>0</v>
      </c>
      <c r="I352" s="65"/>
      <c r="J352" s="65"/>
      <c r="K352" s="65"/>
      <c r="L352" s="65"/>
    </row>
    <row r="353" spans="1:12" x14ac:dyDescent="0.25">
      <c r="A353" s="97">
        <v>3222</v>
      </c>
      <c r="B353" s="64" t="s">
        <v>94</v>
      </c>
      <c r="C353" s="65">
        <v>0</v>
      </c>
      <c r="D353" s="65">
        <v>3981.6842524387812</v>
      </c>
      <c r="E353" s="65">
        <v>3981.6842524387812</v>
      </c>
      <c r="F353" s="65">
        <v>30000</v>
      </c>
      <c r="G353" s="65">
        <v>30000</v>
      </c>
      <c r="H353" s="65">
        <v>30000</v>
      </c>
      <c r="I353" s="65">
        <v>0</v>
      </c>
      <c r="J353" s="65"/>
      <c r="K353" s="65"/>
      <c r="L353" s="65"/>
    </row>
    <row r="354" spans="1:12" x14ac:dyDescent="0.25">
      <c r="A354" s="97">
        <v>3223</v>
      </c>
      <c r="B354" s="64" t="s">
        <v>95</v>
      </c>
      <c r="C354" s="65">
        <f t="shared" ref="C354:C365" si="134">(D354+E354+G354+H354+I354+J354+K354+L354)</f>
        <v>0</v>
      </c>
      <c r="D354" s="65">
        <v>0</v>
      </c>
      <c r="E354" s="65">
        <v>0</v>
      </c>
      <c r="F354" s="65">
        <v>0</v>
      </c>
      <c r="G354" s="65">
        <v>0</v>
      </c>
      <c r="H354" s="65">
        <v>0</v>
      </c>
      <c r="I354" s="65"/>
      <c r="J354" s="65"/>
      <c r="K354" s="65"/>
      <c r="L354" s="65"/>
    </row>
    <row r="355" spans="1:12" x14ac:dyDescent="0.25">
      <c r="A355" s="97">
        <v>3224</v>
      </c>
      <c r="B355" s="64" t="s">
        <v>234</v>
      </c>
      <c r="C355" s="65">
        <f t="shared" si="134"/>
        <v>0</v>
      </c>
      <c r="D355" s="65">
        <v>0</v>
      </c>
      <c r="E355" s="65">
        <v>0</v>
      </c>
      <c r="F355" s="65">
        <v>0</v>
      </c>
      <c r="G355" s="65">
        <v>0</v>
      </c>
      <c r="H355" s="65">
        <v>0</v>
      </c>
      <c r="I355" s="65"/>
      <c r="J355" s="65"/>
      <c r="K355" s="65"/>
      <c r="L355" s="65"/>
    </row>
    <row r="356" spans="1:12" x14ac:dyDescent="0.25">
      <c r="A356" s="97">
        <v>3225</v>
      </c>
      <c r="B356" s="64" t="s">
        <v>147</v>
      </c>
      <c r="C356" s="65">
        <f t="shared" si="134"/>
        <v>0</v>
      </c>
      <c r="D356" s="65">
        <v>0</v>
      </c>
      <c r="E356" s="65">
        <v>0</v>
      </c>
      <c r="F356" s="65">
        <v>0</v>
      </c>
      <c r="G356" s="65">
        <v>0</v>
      </c>
      <c r="H356" s="65">
        <v>0</v>
      </c>
      <c r="I356" s="65"/>
      <c r="J356" s="65"/>
      <c r="K356" s="65"/>
      <c r="L356" s="65"/>
    </row>
    <row r="357" spans="1:12" x14ac:dyDescent="0.25">
      <c r="A357" s="97">
        <v>3227</v>
      </c>
      <c r="B357" s="64" t="s">
        <v>98</v>
      </c>
      <c r="C357" s="65">
        <f t="shared" si="134"/>
        <v>0</v>
      </c>
      <c r="D357" s="65">
        <v>0</v>
      </c>
      <c r="E357" s="65">
        <v>0</v>
      </c>
      <c r="F357" s="65">
        <v>0</v>
      </c>
      <c r="G357" s="65">
        <v>0</v>
      </c>
      <c r="H357" s="65">
        <v>0</v>
      </c>
      <c r="I357" s="65"/>
      <c r="J357" s="65"/>
      <c r="K357" s="65"/>
      <c r="L357" s="65"/>
    </row>
    <row r="358" spans="1:12" s="62" customFormat="1" x14ac:dyDescent="0.25">
      <c r="A358" s="96">
        <v>323</v>
      </c>
      <c r="B358" s="72" t="s">
        <v>99</v>
      </c>
      <c r="C358" s="73">
        <f t="shared" si="134"/>
        <v>0</v>
      </c>
      <c r="D358" s="73">
        <f>(SUM(D362))</f>
        <v>0</v>
      </c>
      <c r="E358" s="73">
        <f>(SUM(E362))</f>
        <v>0</v>
      </c>
      <c r="F358" s="73">
        <f>(SUM(F362))</f>
        <v>0</v>
      </c>
      <c r="G358" s="73">
        <f>(SUM(G362))</f>
        <v>0</v>
      </c>
      <c r="H358" s="73">
        <f>(SUM(H362))</f>
        <v>0</v>
      </c>
      <c r="I358" s="73">
        <f t="shared" ref="I358:L358" si="135">SUM(I362)</f>
        <v>0</v>
      </c>
      <c r="J358" s="73">
        <f t="shared" si="135"/>
        <v>0</v>
      </c>
      <c r="K358" s="73">
        <f t="shared" si="135"/>
        <v>0</v>
      </c>
      <c r="L358" s="73">
        <f t="shared" si="135"/>
        <v>0</v>
      </c>
    </row>
    <row r="359" spans="1:12" x14ac:dyDescent="0.25">
      <c r="A359" s="97">
        <v>3231</v>
      </c>
      <c r="B359" s="64" t="s">
        <v>149</v>
      </c>
      <c r="C359" s="65">
        <f t="shared" si="134"/>
        <v>0</v>
      </c>
      <c r="D359" s="65">
        <v>0</v>
      </c>
      <c r="E359" s="65">
        <v>0</v>
      </c>
      <c r="F359" s="65">
        <v>0</v>
      </c>
      <c r="G359" s="65">
        <v>0</v>
      </c>
      <c r="H359" s="65">
        <v>0</v>
      </c>
      <c r="I359" s="65"/>
      <c r="J359" s="65"/>
      <c r="K359" s="65"/>
      <c r="L359" s="65"/>
    </row>
    <row r="360" spans="1:12" x14ac:dyDescent="0.25">
      <c r="A360" s="97">
        <v>3232</v>
      </c>
      <c r="B360" s="64" t="s">
        <v>215</v>
      </c>
      <c r="C360" s="65">
        <f t="shared" si="134"/>
        <v>0</v>
      </c>
      <c r="D360" s="65">
        <v>0</v>
      </c>
      <c r="E360" s="65">
        <v>0</v>
      </c>
      <c r="F360" s="65">
        <v>0</v>
      </c>
      <c r="G360" s="65">
        <v>0</v>
      </c>
      <c r="H360" s="65">
        <v>0</v>
      </c>
      <c r="I360" s="65"/>
      <c r="J360" s="65"/>
      <c r="K360" s="65"/>
      <c r="L360" s="65"/>
    </row>
    <row r="361" spans="1:12" x14ac:dyDescent="0.25">
      <c r="A361" s="97">
        <v>3234</v>
      </c>
      <c r="B361" s="64" t="s">
        <v>104</v>
      </c>
      <c r="C361" s="65">
        <f t="shared" si="134"/>
        <v>0</v>
      </c>
      <c r="D361" s="65">
        <v>0</v>
      </c>
      <c r="E361" s="65">
        <v>0</v>
      </c>
      <c r="F361" s="65">
        <v>0</v>
      </c>
      <c r="G361" s="65">
        <v>0</v>
      </c>
      <c r="H361" s="65">
        <v>0</v>
      </c>
      <c r="I361" s="65"/>
      <c r="J361" s="65"/>
      <c r="K361" s="65"/>
      <c r="L361" s="65"/>
    </row>
    <row r="362" spans="1:12" x14ac:dyDescent="0.25">
      <c r="A362" s="97">
        <v>3236</v>
      </c>
      <c r="B362" s="64" t="s">
        <v>152</v>
      </c>
      <c r="C362" s="65">
        <f t="shared" si="134"/>
        <v>0</v>
      </c>
      <c r="D362" s="65">
        <v>0</v>
      </c>
      <c r="E362" s="65">
        <v>0</v>
      </c>
      <c r="F362" s="65">
        <v>0</v>
      </c>
      <c r="G362" s="65">
        <v>0</v>
      </c>
      <c r="H362" s="65">
        <v>0</v>
      </c>
      <c r="I362" s="65"/>
      <c r="J362" s="65"/>
      <c r="K362" s="65"/>
      <c r="L362" s="65"/>
    </row>
    <row r="363" spans="1:12" x14ac:dyDescent="0.25">
      <c r="A363" s="97">
        <v>3239</v>
      </c>
      <c r="B363" s="64" t="s">
        <v>108</v>
      </c>
      <c r="C363" s="65">
        <f t="shared" si="134"/>
        <v>0</v>
      </c>
      <c r="D363" s="65">
        <v>0</v>
      </c>
      <c r="E363" s="65">
        <v>0</v>
      </c>
      <c r="F363" s="65">
        <v>0</v>
      </c>
      <c r="G363" s="65">
        <v>0</v>
      </c>
      <c r="H363" s="65">
        <v>0</v>
      </c>
      <c r="I363" s="65"/>
      <c r="J363" s="65"/>
      <c r="K363" s="65"/>
      <c r="L363" s="65"/>
    </row>
    <row r="364" spans="1:12" x14ac:dyDescent="0.25">
      <c r="A364" s="98">
        <v>329</v>
      </c>
      <c r="B364" s="60" t="s">
        <v>235</v>
      </c>
      <c r="C364" s="73">
        <f t="shared" si="134"/>
        <v>0</v>
      </c>
      <c r="D364" s="99">
        <v>0</v>
      </c>
      <c r="E364" s="99">
        <v>0</v>
      </c>
      <c r="F364" s="99">
        <v>0</v>
      </c>
      <c r="G364" s="99">
        <v>0</v>
      </c>
      <c r="H364" s="99">
        <v>0</v>
      </c>
      <c r="I364" s="99"/>
      <c r="J364" s="99"/>
      <c r="K364" s="99"/>
      <c r="L364" s="99"/>
    </row>
    <row r="365" spans="1:12" x14ac:dyDescent="0.25">
      <c r="A365" s="97">
        <v>3299</v>
      </c>
      <c r="B365" s="64" t="s">
        <v>154</v>
      </c>
      <c r="C365" s="65">
        <f t="shared" si="134"/>
        <v>0</v>
      </c>
      <c r="D365" s="65">
        <v>0</v>
      </c>
      <c r="E365" s="65">
        <v>0</v>
      </c>
      <c r="F365" s="65">
        <v>0</v>
      </c>
      <c r="G365" s="65">
        <v>0</v>
      </c>
      <c r="H365" s="65">
        <v>0</v>
      </c>
      <c r="I365" s="65"/>
      <c r="J365" s="65"/>
      <c r="K365" s="65"/>
      <c r="L365" s="65"/>
    </row>
    <row r="366" spans="1:12" s="62" customFormat="1" x14ac:dyDescent="0.25">
      <c r="A366" s="97"/>
      <c r="B366" s="64"/>
      <c r="C366" s="65">
        <v>0</v>
      </c>
      <c r="D366" s="65">
        <v>0</v>
      </c>
      <c r="E366" s="65">
        <v>0</v>
      </c>
      <c r="F366" s="65">
        <v>0</v>
      </c>
      <c r="G366" s="65">
        <v>0</v>
      </c>
      <c r="H366" s="65">
        <v>0</v>
      </c>
      <c r="I366" s="65"/>
      <c r="J366" s="65"/>
      <c r="K366" s="65"/>
      <c r="L366" s="65"/>
    </row>
    <row r="367" spans="1:12" s="62" customFormat="1" ht="52.8" x14ac:dyDescent="0.25">
      <c r="A367" s="92" t="s">
        <v>182</v>
      </c>
      <c r="B367" s="93" t="s">
        <v>232</v>
      </c>
      <c r="C367" s="94">
        <f t="shared" ref="C367:H367" si="136">(SUM(C369))</f>
        <v>20425.5</v>
      </c>
      <c r="D367" s="94">
        <f t="shared" si="136"/>
        <v>15263.122967681995</v>
      </c>
      <c r="E367" s="94">
        <f t="shared" si="136"/>
        <v>15263.122967681995</v>
      </c>
      <c r="F367" s="94">
        <f t="shared" si="136"/>
        <v>8000</v>
      </c>
      <c r="G367" s="94">
        <f t="shared" si="136"/>
        <v>8000</v>
      </c>
      <c r="H367" s="94">
        <f t="shared" si="136"/>
        <v>8000</v>
      </c>
      <c r="I367" s="94">
        <f t="shared" ref="I367:L367" si="137">SUM(I369)</f>
        <v>0</v>
      </c>
      <c r="J367" s="94">
        <f t="shared" si="137"/>
        <v>0</v>
      </c>
      <c r="K367" s="94">
        <f t="shared" si="137"/>
        <v>0</v>
      </c>
      <c r="L367" s="94">
        <f t="shared" si="137"/>
        <v>0</v>
      </c>
    </row>
    <row r="368" spans="1:12" s="62" customFormat="1" x14ac:dyDescent="0.25">
      <c r="A368" s="95" t="s">
        <v>236</v>
      </c>
      <c r="B368" s="93" t="s">
        <v>225</v>
      </c>
      <c r="C368" s="94">
        <v>0</v>
      </c>
      <c r="D368" s="94">
        <v>0</v>
      </c>
      <c r="E368" s="94">
        <v>0</v>
      </c>
      <c r="F368" s="94">
        <v>0</v>
      </c>
      <c r="G368" s="94">
        <v>0</v>
      </c>
      <c r="H368" s="94">
        <v>0</v>
      </c>
      <c r="I368" s="94"/>
      <c r="J368" s="94"/>
      <c r="K368" s="94"/>
      <c r="L368" s="94"/>
    </row>
    <row r="369" spans="1:12" s="62" customFormat="1" x14ac:dyDescent="0.25">
      <c r="A369" s="96">
        <v>3</v>
      </c>
      <c r="B369" s="72" t="s">
        <v>22</v>
      </c>
      <c r="C369" s="61">
        <f t="shared" ref="C369:H369" si="138">(SUM(C370))</f>
        <v>20425.5</v>
      </c>
      <c r="D369" s="73">
        <f t="shared" si="138"/>
        <v>15263.122967681995</v>
      </c>
      <c r="E369" s="73">
        <f t="shared" si="138"/>
        <v>15263.122967681995</v>
      </c>
      <c r="F369" s="73">
        <f t="shared" si="138"/>
        <v>8000</v>
      </c>
      <c r="G369" s="73">
        <f t="shared" si="138"/>
        <v>8000</v>
      </c>
      <c r="H369" s="73">
        <f t="shared" si="138"/>
        <v>8000</v>
      </c>
      <c r="I369" s="73">
        <f t="shared" ref="I369:L369" si="139">SUM(I370)</f>
        <v>0</v>
      </c>
      <c r="J369" s="73">
        <f t="shared" si="139"/>
        <v>0</v>
      </c>
      <c r="K369" s="73">
        <f t="shared" si="139"/>
        <v>0</v>
      </c>
      <c r="L369" s="73">
        <f t="shared" si="139"/>
        <v>0</v>
      </c>
    </row>
    <row r="370" spans="1:12" s="62" customFormat="1" x14ac:dyDescent="0.25">
      <c r="A370" s="96">
        <v>32</v>
      </c>
      <c r="B370" s="72" t="s">
        <v>30</v>
      </c>
      <c r="C370" s="61">
        <f t="shared" ref="C370:H370" si="140">(SUM(C374))</f>
        <v>20425.5</v>
      </c>
      <c r="D370" s="73">
        <f t="shared" si="140"/>
        <v>15263.122967681995</v>
      </c>
      <c r="E370" s="73">
        <f t="shared" si="140"/>
        <v>15263.122967681995</v>
      </c>
      <c r="F370" s="73">
        <f t="shared" si="140"/>
        <v>8000</v>
      </c>
      <c r="G370" s="73">
        <f t="shared" si="140"/>
        <v>8000</v>
      </c>
      <c r="H370" s="73">
        <f t="shared" si="140"/>
        <v>8000</v>
      </c>
      <c r="I370" s="73">
        <v>0</v>
      </c>
      <c r="J370" s="73">
        <f>SUM(J374)</f>
        <v>0</v>
      </c>
      <c r="K370" s="73">
        <f>SUM(K374)</f>
        <v>0</v>
      </c>
      <c r="L370" s="73">
        <f>SUM(L374)</f>
        <v>0</v>
      </c>
    </row>
    <row r="371" spans="1:12" s="62" customFormat="1" x14ac:dyDescent="0.25">
      <c r="A371" s="96">
        <v>321</v>
      </c>
      <c r="B371" s="72" t="s">
        <v>88</v>
      </c>
      <c r="C371" s="73">
        <f>(D371+E371+G371+H371+I371+J371+K371+L371)</f>
        <v>0</v>
      </c>
      <c r="D371" s="73">
        <v>0</v>
      </c>
      <c r="E371" s="73">
        <v>0</v>
      </c>
      <c r="F371" s="73">
        <v>0</v>
      </c>
      <c r="G371" s="73">
        <v>0</v>
      </c>
      <c r="H371" s="73">
        <v>0</v>
      </c>
      <c r="I371" s="73"/>
      <c r="J371" s="73"/>
      <c r="K371" s="73"/>
      <c r="L371" s="73"/>
    </row>
    <row r="372" spans="1:12" x14ac:dyDescent="0.25">
      <c r="A372" s="97">
        <v>3211</v>
      </c>
      <c r="B372" s="64" t="s">
        <v>89</v>
      </c>
      <c r="C372" s="65">
        <f>(D372+E372+G372+H372+I372+J372+K372+L372)</f>
        <v>0</v>
      </c>
      <c r="D372" s="65">
        <v>0</v>
      </c>
      <c r="E372" s="65">
        <v>0</v>
      </c>
      <c r="F372" s="65">
        <v>0</v>
      </c>
      <c r="G372" s="65">
        <v>0</v>
      </c>
      <c r="H372" s="65">
        <v>0</v>
      </c>
      <c r="I372" s="65"/>
      <c r="J372" s="65"/>
      <c r="K372" s="65"/>
      <c r="L372" s="65"/>
    </row>
    <row r="373" spans="1:12" x14ac:dyDescent="0.25">
      <c r="A373" s="97">
        <v>3213</v>
      </c>
      <c r="B373" s="64" t="s">
        <v>142</v>
      </c>
      <c r="C373" s="65">
        <f>(D373+E373+G373+H373+I373+J373+K373+L373)</f>
        <v>0</v>
      </c>
      <c r="D373" s="65">
        <v>0</v>
      </c>
      <c r="E373" s="65">
        <v>0</v>
      </c>
      <c r="F373" s="65">
        <v>0</v>
      </c>
      <c r="G373" s="65">
        <v>0</v>
      </c>
      <c r="H373" s="65">
        <v>0</v>
      </c>
      <c r="I373" s="65"/>
      <c r="J373" s="65"/>
      <c r="K373" s="65"/>
      <c r="L373" s="65"/>
    </row>
    <row r="374" spans="1:12" s="62" customFormat="1" x14ac:dyDescent="0.25">
      <c r="A374" s="96">
        <v>322</v>
      </c>
      <c r="B374" s="72" t="s">
        <v>144</v>
      </c>
      <c r="C374" s="100">
        <v>20425.5</v>
      </c>
      <c r="D374" s="73">
        <f>(SUM(D375:D379))</f>
        <v>15263.122967681995</v>
      </c>
      <c r="E374" s="73">
        <f>(SUM(E375:E379))</f>
        <v>15263.122967681995</v>
      </c>
      <c r="F374" s="73">
        <f>(SUM(F375:F379))</f>
        <v>8000</v>
      </c>
      <c r="G374" s="73">
        <f>(SUM(G375:G379))</f>
        <v>8000</v>
      </c>
      <c r="H374" s="73">
        <f>(SUM(H375:H379))</f>
        <v>8000</v>
      </c>
      <c r="I374" s="73">
        <f>SUM(I375:I379)</f>
        <v>0</v>
      </c>
      <c r="J374" s="73">
        <f>SUM(J375:J379)</f>
        <v>0</v>
      </c>
      <c r="K374" s="73">
        <f>SUM(K375:K379)</f>
        <v>0</v>
      </c>
      <c r="L374" s="73">
        <f>SUM(L375:L379)</f>
        <v>0</v>
      </c>
    </row>
    <row r="375" spans="1:12" s="62" customFormat="1" x14ac:dyDescent="0.25">
      <c r="A375" s="97">
        <v>3221</v>
      </c>
      <c r="B375" s="64" t="s">
        <v>233</v>
      </c>
      <c r="C375" s="65">
        <f>(D375+E375+G375+H375+I375+J375+K375+L375)</f>
        <v>0</v>
      </c>
      <c r="D375" s="65">
        <v>0</v>
      </c>
      <c r="E375" s="65">
        <v>0</v>
      </c>
      <c r="F375" s="65">
        <v>0</v>
      </c>
      <c r="G375" s="65">
        <v>0</v>
      </c>
      <c r="H375" s="65">
        <v>0</v>
      </c>
      <c r="I375" s="65"/>
      <c r="J375" s="65"/>
      <c r="K375" s="65"/>
      <c r="L375" s="65"/>
    </row>
    <row r="376" spans="1:12" s="62" customFormat="1" x14ac:dyDescent="0.25">
      <c r="A376" s="97">
        <v>3222</v>
      </c>
      <c r="B376" s="64" t="s">
        <v>94</v>
      </c>
      <c r="C376" s="65">
        <v>20425.5</v>
      </c>
      <c r="D376" s="65">
        <v>15263.122967681995</v>
      </c>
      <c r="E376" s="65">
        <v>15263.122967681995</v>
      </c>
      <c r="F376" s="65">
        <v>8000</v>
      </c>
      <c r="G376" s="65">
        <v>8000</v>
      </c>
      <c r="H376" s="65">
        <v>8000</v>
      </c>
      <c r="I376" s="65">
        <v>0</v>
      </c>
      <c r="J376" s="65"/>
      <c r="K376" s="65"/>
      <c r="L376" s="65"/>
    </row>
    <row r="377" spans="1:12" x14ac:dyDescent="0.25">
      <c r="A377" s="97">
        <v>3223</v>
      </c>
      <c r="B377" s="64" t="s">
        <v>95</v>
      </c>
      <c r="C377" s="65">
        <f t="shared" ref="C377:C388" si="141">(D377+E377+G377+H377+I377+J377+K377+L377)</f>
        <v>0</v>
      </c>
      <c r="D377" s="65">
        <v>0</v>
      </c>
      <c r="E377" s="65">
        <v>0</v>
      </c>
      <c r="F377" s="65">
        <v>0</v>
      </c>
      <c r="G377" s="65">
        <v>0</v>
      </c>
      <c r="H377" s="65">
        <v>0</v>
      </c>
      <c r="I377" s="65"/>
      <c r="J377" s="65"/>
      <c r="K377" s="65"/>
      <c r="L377" s="65"/>
    </row>
    <row r="378" spans="1:12" s="62" customFormat="1" x14ac:dyDescent="0.25">
      <c r="A378" s="97">
        <v>3224</v>
      </c>
      <c r="B378" s="64" t="s">
        <v>234</v>
      </c>
      <c r="C378" s="65">
        <f t="shared" si="141"/>
        <v>0</v>
      </c>
      <c r="D378" s="65">
        <v>0</v>
      </c>
      <c r="E378" s="65">
        <v>0</v>
      </c>
      <c r="F378" s="65">
        <v>0</v>
      </c>
      <c r="G378" s="65">
        <v>0</v>
      </c>
      <c r="H378" s="65">
        <v>0</v>
      </c>
      <c r="I378" s="65"/>
      <c r="J378" s="65"/>
      <c r="K378" s="65"/>
      <c r="L378" s="65"/>
    </row>
    <row r="379" spans="1:12" x14ac:dyDescent="0.25">
      <c r="A379" s="97">
        <v>3225</v>
      </c>
      <c r="B379" s="64" t="s">
        <v>147</v>
      </c>
      <c r="C379" s="65">
        <f t="shared" si="141"/>
        <v>0</v>
      </c>
      <c r="D379" s="65">
        <v>0</v>
      </c>
      <c r="E379" s="65">
        <v>0</v>
      </c>
      <c r="F379" s="65">
        <v>0</v>
      </c>
      <c r="G379" s="65">
        <v>0</v>
      </c>
      <c r="H379" s="65">
        <v>0</v>
      </c>
      <c r="I379" s="65"/>
      <c r="J379" s="65"/>
      <c r="K379" s="65"/>
      <c r="L379" s="65"/>
    </row>
    <row r="380" spans="1:12" s="62" customFormat="1" x14ac:dyDescent="0.25">
      <c r="A380" s="97">
        <v>3227</v>
      </c>
      <c r="B380" s="64" t="s">
        <v>98</v>
      </c>
      <c r="C380" s="65">
        <f t="shared" si="141"/>
        <v>0</v>
      </c>
      <c r="D380" s="65">
        <v>0</v>
      </c>
      <c r="E380" s="65">
        <v>0</v>
      </c>
      <c r="F380" s="65">
        <v>0</v>
      </c>
      <c r="G380" s="65">
        <v>0</v>
      </c>
      <c r="H380" s="65">
        <v>0</v>
      </c>
      <c r="I380" s="65"/>
      <c r="J380" s="65"/>
      <c r="K380" s="65"/>
      <c r="L380" s="65"/>
    </row>
    <row r="381" spans="1:12" s="62" customFormat="1" x14ac:dyDescent="0.25">
      <c r="A381" s="96">
        <v>323</v>
      </c>
      <c r="B381" s="72" t="s">
        <v>99</v>
      </c>
      <c r="C381" s="73">
        <f t="shared" si="141"/>
        <v>0</v>
      </c>
      <c r="D381" s="73">
        <f>(SUM(D385))</f>
        <v>0</v>
      </c>
      <c r="E381" s="73">
        <f>(SUM(E385))</f>
        <v>0</v>
      </c>
      <c r="F381" s="73">
        <f>(SUM(F385))</f>
        <v>0</v>
      </c>
      <c r="G381" s="73">
        <f>(SUM(G385))</f>
        <v>0</v>
      </c>
      <c r="H381" s="73">
        <f>(SUM(H385))</f>
        <v>0</v>
      </c>
      <c r="I381" s="73">
        <f>SUM(I385)</f>
        <v>0</v>
      </c>
      <c r="J381" s="73">
        <f>SUM(J385)</f>
        <v>0</v>
      </c>
      <c r="K381" s="73">
        <f>SUM(K385)</f>
        <v>0</v>
      </c>
      <c r="L381" s="73">
        <f>SUM(L385)</f>
        <v>0</v>
      </c>
    </row>
    <row r="382" spans="1:12" x14ac:dyDescent="0.25">
      <c r="A382" s="97">
        <v>3231</v>
      </c>
      <c r="B382" s="64" t="s">
        <v>149</v>
      </c>
      <c r="C382" s="65">
        <f t="shared" si="141"/>
        <v>0</v>
      </c>
      <c r="D382" s="65">
        <v>0</v>
      </c>
      <c r="E382" s="65">
        <v>0</v>
      </c>
      <c r="F382" s="65">
        <v>0</v>
      </c>
      <c r="G382" s="65">
        <v>0</v>
      </c>
      <c r="H382" s="65">
        <v>0</v>
      </c>
      <c r="I382" s="65"/>
      <c r="J382" s="65"/>
      <c r="K382" s="65"/>
      <c r="L382" s="65"/>
    </row>
    <row r="383" spans="1:12" x14ac:dyDescent="0.25">
      <c r="A383" s="97">
        <v>3232</v>
      </c>
      <c r="B383" s="64" t="s">
        <v>215</v>
      </c>
      <c r="C383" s="65">
        <f t="shared" si="141"/>
        <v>0</v>
      </c>
      <c r="D383" s="65">
        <v>0</v>
      </c>
      <c r="E383" s="65">
        <v>0</v>
      </c>
      <c r="F383" s="65">
        <v>0</v>
      </c>
      <c r="G383" s="65">
        <v>0</v>
      </c>
      <c r="H383" s="65">
        <v>0</v>
      </c>
      <c r="I383" s="65"/>
      <c r="J383" s="65"/>
      <c r="K383" s="65"/>
      <c r="L383" s="65"/>
    </row>
    <row r="384" spans="1:12" s="62" customFormat="1" x14ac:dyDescent="0.25">
      <c r="A384" s="97">
        <v>3234</v>
      </c>
      <c r="B384" s="64" t="s">
        <v>104</v>
      </c>
      <c r="C384" s="65">
        <f t="shared" si="141"/>
        <v>0</v>
      </c>
      <c r="D384" s="65">
        <v>0</v>
      </c>
      <c r="E384" s="65">
        <v>0</v>
      </c>
      <c r="F384" s="65">
        <v>0</v>
      </c>
      <c r="G384" s="65">
        <v>0</v>
      </c>
      <c r="H384" s="65">
        <v>0</v>
      </c>
      <c r="I384" s="65"/>
      <c r="J384" s="65"/>
      <c r="K384" s="65"/>
      <c r="L384" s="65"/>
    </row>
    <row r="385" spans="1:12" s="62" customFormat="1" x14ac:dyDescent="0.25">
      <c r="A385" s="97">
        <v>3236</v>
      </c>
      <c r="B385" s="64" t="s">
        <v>152</v>
      </c>
      <c r="C385" s="65">
        <f t="shared" si="141"/>
        <v>0</v>
      </c>
      <c r="D385" s="65">
        <v>0</v>
      </c>
      <c r="E385" s="65">
        <v>0</v>
      </c>
      <c r="F385" s="65">
        <v>0</v>
      </c>
      <c r="G385" s="65">
        <v>0</v>
      </c>
      <c r="H385" s="65">
        <v>0</v>
      </c>
      <c r="I385" s="65"/>
      <c r="J385" s="65"/>
      <c r="K385" s="65"/>
      <c r="L385" s="65"/>
    </row>
    <row r="386" spans="1:12" s="62" customFormat="1" x14ac:dyDescent="0.25">
      <c r="A386" s="97">
        <v>3239</v>
      </c>
      <c r="B386" s="64" t="s">
        <v>108</v>
      </c>
      <c r="C386" s="65">
        <f t="shared" si="141"/>
        <v>0</v>
      </c>
      <c r="D386" s="65">
        <v>0</v>
      </c>
      <c r="E386" s="65">
        <v>0</v>
      </c>
      <c r="F386" s="65">
        <v>0</v>
      </c>
      <c r="G386" s="65">
        <v>0</v>
      </c>
      <c r="H386" s="65">
        <v>0</v>
      </c>
      <c r="I386" s="65"/>
      <c r="J386" s="65"/>
      <c r="K386" s="65"/>
      <c r="L386" s="65"/>
    </row>
    <row r="387" spans="1:12" x14ac:dyDescent="0.25">
      <c r="A387" s="98">
        <v>329</v>
      </c>
      <c r="B387" s="60" t="s">
        <v>235</v>
      </c>
      <c r="C387" s="73">
        <f t="shared" si="141"/>
        <v>0</v>
      </c>
      <c r="D387" s="99">
        <v>0</v>
      </c>
      <c r="E387" s="99">
        <v>0</v>
      </c>
      <c r="F387" s="99">
        <v>0</v>
      </c>
      <c r="G387" s="99">
        <v>0</v>
      </c>
      <c r="H387" s="99">
        <v>0</v>
      </c>
      <c r="I387" s="99"/>
      <c r="J387" s="99"/>
      <c r="K387" s="99"/>
      <c r="L387" s="99"/>
    </row>
    <row r="388" spans="1:12" s="62" customFormat="1" x14ac:dyDescent="0.25">
      <c r="A388" s="97">
        <v>3299</v>
      </c>
      <c r="B388" s="64" t="s">
        <v>154</v>
      </c>
      <c r="C388" s="65">
        <f t="shared" si="141"/>
        <v>0</v>
      </c>
      <c r="D388" s="65">
        <v>0</v>
      </c>
      <c r="E388" s="65">
        <v>0</v>
      </c>
      <c r="F388" s="65">
        <v>0</v>
      </c>
      <c r="G388" s="65">
        <v>0</v>
      </c>
      <c r="H388" s="65">
        <v>0</v>
      </c>
      <c r="I388" s="65"/>
      <c r="J388" s="65"/>
      <c r="K388" s="65"/>
      <c r="L388" s="65"/>
    </row>
    <row r="389" spans="1:12" s="62" customFormat="1" x14ac:dyDescent="0.25">
      <c r="A389" s="97"/>
      <c r="B389" s="64"/>
      <c r="C389" s="65">
        <v>0</v>
      </c>
      <c r="D389" s="65">
        <v>0</v>
      </c>
      <c r="E389" s="65">
        <v>0</v>
      </c>
      <c r="F389" s="65">
        <v>0</v>
      </c>
      <c r="G389" s="65">
        <v>0</v>
      </c>
      <c r="H389" s="65">
        <v>0</v>
      </c>
      <c r="I389" s="65"/>
      <c r="J389" s="65"/>
      <c r="K389" s="65"/>
      <c r="L389" s="65"/>
    </row>
    <row r="390" spans="1:12" s="62" customFormat="1" ht="52.8" x14ac:dyDescent="0.25">
      <c r="A390" s="55" t="s">
        <v>176</v>
      </c>
      <c r="B390" s="56" t="s">
        <v>238</v>
      </c>
      <c r="C390" s="163">
        <f t="shared" ref="C390:H390" si="142">(SUM(C392))</f>
        <v>16686</v>
      </c>
      <c r="D390" s="57">
        <f t="shared" si="142"/>
        <v>19377.530028535402</v>
      </c>
      <c r="E390" s="57">
        <f t="shared" si="142"/>
        <v>19377.530028535402</v>
      </c>
      <c r="F390" s="57">
        <f t="shared" si="142"/>
        <v>21910.7458271949</v>
      </c>
      <c r="G390" s="57">
        <f t="shared" si="142"/>
        <v>21910.7458271949</v>
      </c>
      <c r="H390" s="57">
        <f t="shared" si="142"/>
        <v>21910.7458271949</v>
      </c>
      <c r="I390" s="57">
        <f t="shared" ref="I390:L390" si="143">SUM(I392)</f>
        <v>0</v>
      </c>
      <c r="J390" s="57">
        <f t="shared" si="143"/>
        <v>0</v>
      </c>
      <c r="K390" s="57">
        <f t="shared" si="143"/>
        <v>0</v>
      </c>
      <c r="L390" s="57">
        <f t="shared" si="143"/>
        <v>0</v>
      </c>
    </row>
    <row r="391" spans="1:12" x14ac:dyDescent="0.25">
      <c r="A391" s="58" t="s">
        <v>229</v>
      </c>
      <c r="B391" s="56" t="s">
        <v>212</v>
      </c>
      <c r="C391" s="57">
        <v>0</v>
      </c>
      <c r="D391" s="57">
        <v>0</v>
      </c>
      <c r="E391" s="57">
        <v>0</v>
      </c>
      <c r="F391" s="57">
        <v>0</v>
      </c>
      <c r="G391" s="57">
        <v>0</v>
      </c>
      <c r="H391" s="57">
        <v>0</v>
      </c>
      <c r="I391" s="57"/>
      <c r="J391" s="57"/>
      <c r="K391" s="57"/>
      <c r="L391" s="57"/>
    </row>
    <row r="392" spans="1:12" x14ac:dyDescent="0.25">
      <c r="A392" s="59">
        <v>3</v>
      </c>
      <c r="B392" s="60" t="s">
        <v>22</v>
      </c>
      <c r="C392" s="61">
        <f>(SUM(C393,C401))</f>
        <v>16686</v>
      </c>
      <c r="D392" s="61">
        <f>(SUM(D393+D400))</f>
        <v>19377.530028535402</v>
      </c>
      <c r="E392" s="61">
        <f>(SUM(E393+E400))</f>
        <v>19377.530028535402</v>
      </c>
      <c r="F392" s="61">
        <f>(SUM(F393+F400))</f>
        <v>21910.7458271949</v>
      </c>
      <c r="G392" s="61">
        <f>(SUM(G393+G400))</f>
        <v>21910.7458271949</v>
      </c>
      <c r="H392" s="61">
        <f>(SUM(H393+H400))</f>
        <v>21910.7458271949</v>
      </c>
      <c r="I392" s="61">
        <f t="shared" ref="I392:K392" si="144">SUM(I393+I400)</f>
        <v>0</v>
      </c>
      <c r="J392" s="61">
        <f t="shared" si="144"/>
        <v>0</v>
      </c>
      <c r="K392" s="61">
        <f t="shared" si="144"/>
        <v>0</v>
      </c>
      <c r="L392" s="61">
        <f>SUM(L393+L400)</f>
        <v>0</v>
      </c>
    </row>
    <row r="393" spans="1:12" s="62" customFormat="1" x14ac:dyDescent="0.25">
      <c r="A393" s="59">
        <v>31</v>
      </c>
      <c r="B393" s="60" t="s">
        <v>23</v>
      </c>
      <c r="C393" s="61">
        <f>(SUM(C394,C396,C398))</f>
        <v>15708.88</v>
      </c>
      <c r="D393" s="61">
        <f>(SUM(D394+D396+D398))</f>
        <v>18050.301944389143</v>
      </c>
      <c r="E393" s="61">
        <f>(SUM(E394+E396+E398))</f>
        <v>18050.301944389143</v>
      </c>
      <c r="F393" s="61">
        <f>(SUM(F394+F396+F398))</f>
        <v>20583.5158271949</v>
      </c>
      <c r="G393" s="61">
        <f>(SUM(G394+G396+G398))</f>
        <v>20583.5158271949</v>
      </c>
      <c r="H393" s="61">
        <f>(SUM(H394+H396+H398))</f>
        <v>20583.5158271949</v>
      </c>
      <c r="I393" s="61">
        <f t="shared" ref="I393:K393" si="145">SUM(I394+I396+I398)</f>
        <v>0</v>
      </c>
      <c r="J393" s="61">
        <f t="shared" si="145"/>
        <v>0</v>
      </c>
      <c r="K393" s="61">
        <f t="shared" si="145"/>
        <v>0</v>
      </c>
      <c r="L393" s="61">
        <f>SUM(L394+L396+L398)</f>
        <v>0</v>
      </c>
    </row>
    <row r="394" spans="1:12" s="62" customFormat="1" x14ac:dyDescent="0.25">
      <c r="A394" s="59">
        <v>311</v>
      </c>
      <c r="B394" s="60" t="s">
        <v>190</v>
      </c>
      <c r="C394" s="61">
        <v>13284.65</v>
      </c>
      <c r="D394" s="61">
        <f>(SUM(D395))</f>
        <v>14466.786117194239</v>
      </c>
      <c r="E394" s="61">
        <f>(SUM(E395))</f>
        <v>14466.786117194239</v>
      </c>
      <c r="F394" s="61">
        <f>(SUM(F395))</f>
        <v>17000</v>
      </c>
      <c r="G394" s="61">
        <f>(SUM(G395))</f>
        <v>17000</v>
      </c>
      <c r="H394" s="61">
        <f>(SUM(H395))</f>
        <v>17000</v>
      </c>
      <c r="I394" s="61">
        <f t="shared" ref="I394:L394" si="146">SUM(I395)</f>
        <v>0</v>
      </c>
      <c r="J394" s="61">
        <f t="shared" si="146"/>
        <v>0</v>
      </c>
      <c r="K394" s="61">
        <f t="shared" si="146"/>
        <v>0</v>
      </c>
      <c r="L394" s="61">
        <f t="shared" si="146"/>
        <v>0</v>
      </c>
    </row>
    <row r="395" spans="1:12" s="62" customFormat="1" x14ac:dyDescent="0.25">
      <c r="A395" s="63">
        <v>3111</v>
      </c>
      <c r="B395" s="64" t="s">
        <v>80</v>
      </c>
      <c r="C395" s="160">
        <v>13284.65</v>
      </c>
      <c r="D395" s="65">
        <v>14466.786117194239</v>
      </c>
      <c r="E395" s="65">
        <v>14466.786117194239</v>
      </c>
      <c r="F395" s="65">
        <v>17000</v>
      </c>
      <c r="G395" s="65">
        <v>17000</v>
      </c>
      <c r="H395" s="65">
        <v>17000</v>
      </c>
      <c r="I395" s="65">
        <v>0</v>
      </c>
      <c r="J395" s="65"/>
      <c r="K395" s="65"/>
      <c r="L395" s="65"/>
    </row>
    <row r="396" spans="1:12" x14ac:dyDescent="0.25">
      <c r="A396" s="59">
        <v>312</v>
      </c>
      <c r="B396" s="60" t="s">
        <v>85</v>
      </c>
      <c r="C396" s="61">
        <v>232.26</v>
      </c>
      <c r="D396" s="61">
        <f>(SUM(D397))</f>
        <v>929.05965890238235</v>
      </c>
      <c r="E396" s="61">
        <f>(SUM(E397))</f>
        <v>929.05965890238235</v>
      </c>
      <c r="F396" s="61">
        <f>(SUM(F397))</f>
        <v>929.05965890238235</v>
      </c>
      <c r="G396" s="61">
        <f>(SUM(G397))</f>
        <v>929.05965890238235</v>
      </c>
      <c r="H396" s="61">
        <f>(SUM(H397))</f>
        <v>929.05965890238235</v>
      </c>
      <c r="I396" s="61">
        <f t="shared" ref="I396:L396" si="147">SUM(I397)</f>
        <v>0</v>
      </c>
      <c r="J396" s="61">
        <f t="shared" si="147"/>
        <v>0</v>
      </c>
      <c r="K396" s="61">
        <f t="shared" si="147"/>
        <v>0</v>
      </c>
      <c r="L396" s="61">
        <f t="shared" si="147"/>
        <v>0</v>
      </c>
    </row>
    <row r="397" spans="1:12" x14ac:dyDescent="0.25">
      <c r="A397" s="63">
        <v>3121</v>
      </c>
      <c r="B397" s="64" t="s">
        <v>85</v>
      </c>
      <c r="C397" s="160">
        <v>232.26</v>
      </c>
      <c r="D397" s="65">
        <v>929.05965890238235</v>
      </c>
      <c r="E397" s="65">
        <v>929.05965890238235</v>
      </c>
      <c r="F397" s="65">
        <v>929.05965890238235</v>
      </c>
      <c r="G397" s="65">
        <v>929.05965890238235</v>
      </c>
      <c r="H397" s="65">
        <v>929.05965890238235</v>
      </c>
      <c r="I397" s="65">
        <v>0</v>
      </c>
      <c r="J397" s="65"/>
      <c r="K397" s="65"/>
      <c r="L397" s="65"/>
    </row>
    <row r="398" spans="1:12" x14ac:dyDescent="0.25">
      <c r="A398" s="59">
        <v>313</v>
      </c>
      <c r="B398" s="60" t="s">
        <v>86</v>
      </c>
      <c r="C398" s="65">
        <v>2191.9699999999998</v>
      </c>
      <c r="D398" s="61">
        <v>2654.4561682925209</v>
      </c>
      <c r="E398" s="61">
        <f>(SUM(E399))</f>
        <v>2654.4561682925209</v>
      </c>
      <c r="F398" s="61">
        <f>(SUM(F399))</f>
        <v>2654.4561682925209</v>
      </c>
      <c r="G398" s="61">
        <f>(SUM(G399))</f>
        <v>2654.4561682925209</v>
      </c>
      <c r="H398" s="61">
        <f>(SUM(H399))</f>
        <v>2654.4561682925209</v>
      </c>
      <c r="I398" s="61">
        <f t="shared" ref="I398:L398" si="148">SUM(I399)</f>
        <v>0</v>
      </c>
      <c r="J398" s="61">
        <f t="shared" si="148"/>
        <v>0</v>
      </c>
      <c r="K398" s="61">
        <f t="shared" si="148"/>
        <v>0</v>
      </c>
      <c r="L398" s="61">
        <f t="shared" si="148"/>
        <v>0</v>
      </c>
    </row>
    <row r="399" spans="1:12" ht="26.4" x14ac:dyDescent="0.25">
      <c r="A399" s="63">
        <v>3132</v>
      </c>
      <c r="B399" s="64" t="s">
        <v>191</v>
      </c>
      <c r="C399" s="160">
        <v>2191.9699999999998</v>
      </c>
      <c r="D399" s="65">
        <v>2654.4561682925209</v>
      </c>
      <c r="E399" s="65">
        <v>2654.4561682925209</v>
      </c>
      <c r="F399" s="65">
        <v>2654.4561682925209</v>
      </c>
      <c r="G399" s="65">
        <v>2654.4561682925209</v>
      </c>
      <c r="H399" s="65">
        <v>2654.4561682925209</v>
      </c>
      <c r="I399" s="65">
        <v>0</v>
      </c>
      <c r="J399" s="65"/>
      <c r="K399" s="65"/>
      <c r="L399" s="65"/>
    </row>
    <row r="400" spans="1:12" x14ac:dyDescent="0.25">
      <c r="A400" s="59">
        <v>32</v>
      </c>
      <c r="B400" s="60" t="s">
        <v>30</v>
      </c>
      <c r="C400" s="61">
        <v>0</v>
      </c>
      <c r="D400" s="61">
        <f>(SUM(D401+D405+D409))</f>
        <v>1327.2280841462605</v>
      </c>
      <c r="E400" s="61">
        <f>(SUM(E401+E405+E409))</f>
        <v>1327.2280841462605</v>
      </c>
      <c r="F400" s="61">
        <f>(SUM(F401+F405+F409))</f>
        <v>1327.23</v>
      </c>
      <c r="G400" s="61">
        <f>(SUM(G401+G405+G409))</f>
        <v>1327.23</v>
      </c>
      <c r="H400" s="61">
        <f>(SUM(H401+H405+H409))</f>
        <v>1327.23</v>
      </c>
      <c r="I400" s="61">
        <f t="shared" ref="I400:K400" si="149">SUM(I401+I405+I409)</f>
        <v>0</v>
      </c>
      <c r="J400" s="61">
        <f t="shared" si="149"/>
        <v>0</v>
      </c>
      <c r="K400" s="61">
        <f t="shared" si="149"/>
        <v>0</v>
      </c>
      <c r="L400" s="61">
        <f>SUM(L401+L405+L409)</f>
        <v>0</v>
      </c>
    </row>
    <row r="401" spans="1:12" x14ac:dyDescent="0.25">
      <c r="A401" s="59">
        <v>321</v>
      </c>
      <c r="B401" s="60" t="s">
        <v>88</v>
      </c>
      <c r="C401" s="61">
        <v>977.12</v>
      </c>
      <c r="D401" s="61">
        <f>(SUM(D403))</f>
        <v>1327.2280841462605</v>
      </c>
      <c r="E401" s="61">
        <f>(SUM(E403))</f>
        <v>1327.2280841462605</v>
      </c>
      <c r="F401" s="61">
        <f>(SUM(F403))</f>
        <v>1327.23</v>
      </c>
      <c r="G401" s="61">
        <f>(SUM(G403))</f>
        <v>1327.23</v>
      </c>
      <c r="H401" s="61">
        <f>(SUM(H403))</f>
        <v>1327.23</v>
      </c>
      <c r="I401" s="61">
        <f t="shared" ref="I401:L401" si="150">SUM(I403)</f>
        <v>0</v>
      </c>
      <c r="J401" s="61">
        <f t="shared" si="150"/>
        <v>0</v>
      </c>
      <c r="K401" s="61">
        <f t="shared" si="150"/>
        <v>0</v>
      </c>
      <c r="L401" s="61">
        <f t="shared" si="150"/>
        <v>0</v>
      </c>
    </row>
    <row r="402" spans="1:12" x14ac:dyDescent="0.25">
      <c r="A402" s="63">
        <v>3211</v>
      </c>
      <c r="B402" s="64" t="s">
        <v>89</v>
      </c>
      <c r="C402" s="65">
        <f>(D402+E402+G402+H402+I402+J402+K402+L402)</f>
        <v>0</v>
      </c>
      <c r="D402" s="65">
        <v>0</v>
      </c>
      <c r="E402" s="65">
        <v>0</v>
      </c>
      <c r="F402" s="65">
        <v>0</v>
      </c>
      <c r="G402" s="65">
        <v>0</v>
      </c>
      <c r="H402" s="65">
        <v>0</v>
      </c>
      <c r="I402" s="65"/>
      <c r="J402" s="65"/>
      <c r="K402" s="65"/>
      <c r="L402" s="65"/>
    </row>
    <row r="403" spans="1:12" ht="26.4" x14ac:dyDescent="0.25">
      <c r="A403" s="63">
        <v>3212</v>
      </c>
      <c r="B403" s="64" t="s">
        <v>192</v>
      </c>
      <c r="C403" s="160">
        <v>977.12</v>
      </c>
      <c r="D403" s="65">
        <v>1327.2280841462605</v>
      </c>
      <c r="E403" s="65">
        <v>1327.2280841462605</v>
      </c>
      <c r="F403" s="65">
        <v>1327.23</v>
      </c>
      <c r="G403" s="65">
        <v>1327.23</v>
      </c>
      <c r="H403" s="65">
        <v>1327.23</v>
      </c>
      <c r="I403" s="65">
        <v>0</v>
      </c>
      <c r="J403" s="65"/>
      <c r="K403" s="65"/>
      <c r="L403" s="65"/>
    </row>
    <row r="404" spans="1:12" x14ac:dyDescent="0.25">
      <c r="A404" s="63">
        <v>3214</v>
      </c>
      <c r="B404" s="64" t="s">
        <v>143</v>
      </c>
      <c r="C404" s="65">
        <f t="shared" ref="C404:C411" si="151">(D404+E404+G404+H404+I404+J404+K404+L404)</f>
        <v>0</v>
      </c>
      <c r="D404" s="65">
        <v>0</v>
      </c>
      <c r="E404" s="65">
        <v>0</v>
      </c>
      <c r="F404" s="65">
        <v>0</v>
      </c>
      <c r="G404" s="65">
        <v>0</v>
      </c>
      <c r="H404" s="65">
        <v>0</v>
      </c>
      <c r="I404" s="65"/>
      <c r="J404" s="65"/>
      <c r="K404" s="65"/>
      <c r="L404" s="65"/>
    </row>
    <row r="405" spans="1:12" x14ac:dyDescent="0.25">
      <c r="A405" s="59">
        <v>322</v>
      </c>
      <c r="B405" s="60" t="s">
        <v>144</v>
      </c>
      <c r="C405" s="61">
        <f t="shared" si="151"/>
        <v>0</v>
      </c>
      <c r="D405" s="61">
        <f>(SUM(D406+D407))</f>
        <v>0</v>
      </c>
      <c r="E405" s="61">
        <f>(SUM(E406+E407))</f>
        <v>0</v>
      </c>
      <c r="F405" s="61">
        <f>(SUM(F406+F407))</f>
        <v>0</v>
      </c>
      <c r="G405" s="61">
        <f>(SUM(G406+G407))</f>
        <v>0</v>
      </c>
      <c r="H405" s="61">
        <f>(SUM(H406+H407))</f>
        <v>0</v>
      </c>
      <c r="I405" s="61">
        <f t="shared" ref="I405:K405" si="152">SUM(I406+I407)</f>
        <v>0</v>
      </c>
      <c r="J405" s="61">
        <f t="shared" si="152"/>
        <v>0</v>
      </c>
      <c r="K405" s="61">
        <f t="shared" si="152"/>
        <v>0</v>
      </c>
      <c r="L405" s="61">
        <f>SUM(L406+L407)</f>
        <v>0</v>
      </c>
    </row>
    <row r="406" spans="1:12" x14ac:dyDescent="0.25">
      <c r="A406" s="63">
        <v>3221</v>
      </c>
      <c r="B406" s="64" t="s">
        <v>239</v>
      </c>
      <c r="C406" s="65">
        <f t="shared" si="151"/>
        <v>0</v>
      </c>
      <c r="D406" s="65">
        <v>0</v>
      </c>
      <c r="E406" s="65">
        <v>0</v>
      </c>
      <c r="F406" s="65">
        <v>0</v>
      </c>
      <c r="G406" s="65">
        <v>0</v>
      </c>
      <c r="H406" s="65">
        <v>0</v>
      </c>
      <c r="I406" s="65"/>
      <c r="J406" s="65"/>
      <c r="K406" s="65"/>
      <c r="L406" s="65"/>
    </row>
    <row r="407" spans="1:12" x14ac:dyDescent="0.25">
      <c r="A407" s="63">
        <v>3222</v>
      </c>
      <c r="B407" s="64" t="s">
        <v>94</v>
      </c>
      <c r="C407" s="65">
        <f t="shared" si="151"/>
        <v>0</v>
      </c>
      <c r="D407" s="65">
        <v>0</v>
      </c>
      <c r="E407" s="65">
        <v>0</v>
      </c>
      <c r="F407" s="65">
        <v>0</v>
      </c>
      <c r="G407" s="65">
        <v>0</v>
      </c>
      <c r="H407" s="65">
        <v>0</v>
      </c>
      <c r="I407" s="65"/>
      <c r="J407" s="65"/>
      <c r="K407" s="65"/>
      <c r="L407" s="65"/>
    </row>
    <row r="408" spans="1:12" x14ac:dyDescent="0.25">
      <c r="A408" s="63">
        <v>3225</v>
      </c>
      <c r="B408" s="64" t="s">
        <v>179</v>
      </c>
      <c r="C408" s="65">
        <f t="shared" si="151"/>
        <v>0</v>
      </c>
      <c r="D408" s="65">
        <v>0</v>
      </c>
      <c r="E408" s="65">
        <v>0</v>
      </c>
      <c r="F408" s="65">
        <v>0</v>
      </c>
      <c r="G408" s="65">
        <v>0</v>
      </c>
      <c r="H408" s="65">
        <v>0</v>
      </c>
      <c r="I408" s="65"/>
      <c r="J408" s="65"/>
      <c r="K408" s="65"/>
      <c r="L408" s="65"/>
    </row>
    <row r="409" spans="1:12" x14ac:dyDescent="0.25">
      <c r="A409" s="59">
        <v>323</v>
      </c>
      <c r="B409" s="60" t="s">
        <v>99</v>
      </c>
      <c r="C409" s="61">
        <f t="shared" si="151"/>
        <v>0</v>
      </c>
      <c r="D409" s="61">
        <f>(SUM(D410+D411))</f>
        <v>0</v>
      </c>
      <c r="E409" s="61">
        <f>(SUM(E410+E411))</f>
        <v>0</v>
      </c>
      <c r="F409" s="61">
        <f>(SUM(F410+F411))</f>
        <v>0</v>
      </c>
      <c r="G409" s="61">
        <f>(SUM(G410+G411))</f>
        <v>0</v>
      </c>
      <c r="H409" s="61">
        <f>(SUM(H410+H411))</f>
        <v>0</v>
      </c>
      <c r="I409" s="61">
        <f t="shared" ref="I409:K409" si="153">SUM(I410+I411)</f>
        <v>0</v>
      </c>
      <c r="J409" s="61">
        <f t="shared" si="153"/>
        <v>0</v>
      </c>
      <c r="K409" s="61">
        <f t="shared" si="153"/>
        <v>0</v>
      </c>
      <c r="L409" s="61">
        <f>SUM(L410+L411)</f>
        <v>0</v>
      </c>
    </row>
    <row r="410" spans="1:12" x14ac:dyDescent="0.25">
      <c r="A410" s="63">
        <v>3236</v>
      </c>
      <c r="B410" s="64" t="s">
        <v>152</v>
      </c>
      <c r="C410" s="65">
        <f t="shared" si="151"/>
        <v>0</v>
      </c>
      <c r="D410" s="65">
        <v>0</v>
      </c>
      <c r="E410" s="65">
        <v>0</v>
      </c>
      <c r="F410" s="65">
        <v>0</v>
      </c>
      <c r="G410" s="65">
        <v>0</v>
      </c>
      <c r="H410" s="65">
        <v>0</v>
      </c>
      <c r="I410" s="65"/>
      <c r="J410" s="65"/>
      <c r="K410" s="65"/>
      <c r="L410" s="65"/>
    </row>
    <row r="411" spans="1:12" x14ac:dyDescent="0.25">
      <c r="A411" s="63">
        <v>3237</v>
      </c>
      <c r="B411" s="64" t="s">
        <v>153</v>
      </c>
      <c r="C411" s="65">
        <f t="shared" si="151"/>
        <v>0</v>
      </c>
      <c r="D411" s="65">
        <v>0</v>
      </c>
      <c r="E411" s="65">
        <v>0</v>
      </c>
      <c r="F411" s="65">
        <v>0</v>
      </c>
      <c r="G411" s="65">
        <v>0</v>
      </c>
      <c r="H411" s="65">
        <v>0</v>
      </c>
      <c r="I411" s="65">
        <v>0</v>
      </c>
      <c r="J411" s="65"/>
      <c r="K411" s="65"/>
      <c r="L411" s="65"/>
    </row>
    <row r="412" spans="1:12" ht="52.8" x14ac:dyDescent="0.25">
      <c r="A412" s="55" t="s">
        <v>240</v>
      </c>
      <c r="B412" s="56" t="s">
        <v>241</v>
      </c>
      <c r="C412" s="57">
        <f t="shared" ref="C412:H412" si="154">(SUM(C414))</f>
        <v>7206.85</v>
      </c>
      <c r="D412" s="57">
        <f t="shared" si="154"/>
        <v>7299.7544628044325</v>
      </c>
      <c r="E412" s="57">
        <f t="shared" si="154"/>
        <v>7299.7544628044325</v>
      </c>
      <c r="F412" s="57">
        <f t="shared" si="154"/>
        <v>7299.7544628044325</v>
      </c>
      <c r="G412" s="57">
        <f t="shared" si="154"/>
        <v>7299.7544628044325</v>
      </c>
      <c r="H412" s="57">
        <f t="shared" si="154"/>
        <v>7299.7544628044325</v>
      </c>
      <c r="I412" s="57">
        <f t="shared" ref="I412:L412" si="155">SUM(I414)</f>
        <v>0</v>
      </c>
      <c r="J412" s="57">
        <f t="shared" si="155"/>
        <v>0</v>
      </c>
      <c r="K412" s="57">
        <f t="shared" si="155"/>
        <v>0</v>
      </c>
      <c r="L412" s="57">
        <f t="shared" si="155"/>
        <v>0</v>
      </c>
    </row>
    <row r="413" spans="1:12" x14ac:dyDescent="0.25">
      <c r="A413" s="58" t="s">
        <v>236</v>
      </c>
      <c r="B413" s="56" t="s">
        <v>225</v>
      </c>
      <c r="C413" s="57">
        <v>0</v>
      </c>
      <c r="D413" s="57">
        <v>0</v>
      </c>
      <c r="E413" s="57">
        <v>0</v>
      </c>
      <c r="F413" s="57">
        <v>0</v>
      </c>
      <c r="G413" s="57">
        <v>0</v>
      </c>
      <c r="H413" s="57">
        <v>0</v>
      </c>
      <c r="I413" s="57"/>
      <c r="J413" s="57"/>
      <c r="K413" s="57"/>
      <c r="L413" s="57"/>
    </row>
    <row r="414" spans="1:12" x14ac:dyDescent="0.25">
      <c r="A414" s="59">
        <v>3</v>
      </c>
      <c r="B414" s="60" t="s">
        <v>22</v>
      </c>
      <c r="C414" s="61">
        <f t="shared" ref="C414:H415" si="156">(SUM(C415))</f>
        <v>7206.85</v>
      </c>
      <c r="D414" s="61">
        <f t="shared" si="156"/>
        <v>7299.7544628044325</v>
      </c>
      <c r="E414" s="61">
        <f t="shared" si="156"/>
        <v>7299.7544628044325</v>
      </c>
      <c r="F414" s="61">
        <f t="shared" si="156"/>
        <v>7299.7544628044325</v>
      </c>
      <c r="G414" s="61">
        <f t="shared" si="156"/>
        <v>7299.7544628044325</v>
      </c>
      <c r="H414" s="61">
        <f t="shared" si="156"/>
        <v>7299.7544628044325</v>
      </c>
      <c r="I414" s="61">
        <f t="shared" ref="I414:L416" si="157">SUM(I415)</f>
        <v>0</v>
      </c>
      <c r="J414" s="61">
        <f t="shared" si="157"/>
        <v>0</v>
      </c>
      <c r="K414" s="61">
        <f t="shared" si="157"/>
        <v>0</v>
      </c>
      <c r="L414" s="61">
        <f t="shared" si="157"/>
        <v>0</v>
      </c>
    </row>
    <row r="415" spans="1:12" x14ac:dyDescent="0.25">
      <c r="A415" s="59">
        <v>32</v>
      </c>
      <c r="B415" s="60" t="s">
        <v>30</v>
      </c>
      <c r="C415" s="61">
        <f t="shared" si="156"/>
        <v>7206.85</v>
      </c>
      <c r="D415" s="61">
        <f t="shared" si="156"/>
        <v>7299.7544628044325</v>
      </c>
      <c r="E415" s="61">
        <f t="shared" si="156"/>
        <v>7299.7544628044325</v>
      </c>
      <c r="F415" s="61">
        <f t="shared" si="156"/>
        <v>7299.7544628044325</v>
      </c>
      <c r="G415" s="61">
        <f t="shared" si="156"/>
        <v>7299.7544628044325</v>
      </c>
      <c r="H415" s="61">
        <f t="shared" si="156"/>
        <v>7299.7544628044325</v>
      </c>
      <c r="I415" s="61">
        <f t="shared" si="157"/>
        <v>0</v>
      </c>
      <c r="J415" s="61">
        <f t="shared" si="157"/>
        <v>0</v>
      </c>
      <c r="K415" s="61">
        <f t="shared" si="157"/>
        <v>0</v>
      </c>
      <c r="L415" s="61">
        <f t="shared" si="157"/>
        <v>0</v>
      </c>
    </row>
    <row r="416" spans="1:12" x14ac:dyDescent="0.25">
      <c r="A416" s="59">
        <v>323</v>
      </c>
      <c r="B416" s="60" t="s">
        <v>99</v>
      </c>
      <c r="C416" s="61">
        <v>7206.85</v>
      </c>
      <c r="D416" s="61">
        <f>(SUM(D417))</f>
        <v>7299.7544628044325</v>
      </c>
      <c r="E416" s="61">
        <f>(SUM(E417))</f>
        <v>7299.7544628044325</v>
      </c>
      <c r="F416" s="61">
        <f>(SUM(F417))</f>
        <v>7299.7544628044325</v>
      </c>
      <c r="G416" s="61">
        <f>(SUM(G417))</f>
        <v>7299.7544628044325</v>
      </c>
      <c r="H416" s="61">
        <f>(SUM(H417))</f>
        <v>7299.7544628044325</v>
      </c>
      <c r="I416" s="61">
        <f t="shared" si="157"/>
        <v>0</v>
      </c>
      <c r="J416" s="61">
        <f t="shared" si="157"/>
        <v>0</v>
      </c>
      <c r="K416" s="61">
        <f t="shared" si="157"/>
        <v>0</v>
      </c>
      <c r="L416" s="61"/>
    </row>
    <row r="417" spans="1:12" x14ac:dyDescent="0.25">
      <c r="A417" s="63">
        <v>3239</v>
      </c>
      <c r="B417" s="64" t="s">
        <v>108</v>
      </c>
      <c r="C417" s="65">
        <v>7206.85</v>
      </c>
      <c r="D417" s="65">
        <v>7299.7544628044325</v>
      </c>
      <c r="E417" s="65">
        <v>7299.7544628044325</v>
      </c>
      <c r="F417" s="65">
        <v>7299.7544628044325</v>
      </c>
      <c r="G417" s="65">
        <v>7299.7544628044325</v>
      </c>
      <c r="H417" s="65">
        <v>7299.7544628044325</v>
      </c>
      <c r="I417" s="65"/>
      <c r="J417" s="65"/>
      <c r="K417" s="65"/>
      <c r="L417" s="65"/>
    </row>
    <row r="418" spans="1:12" ht="52.8" x14ac:dyDescent="0.25">
      <c r="A418" s="55" t="s">
        <v>244</v>
      </c>
      <c r="B418" s="56" t="s">
        <v>245</v>
      </c>
      <c r="C418" s="163">
        <f t="shared" ref="C418:H418" si="158">(C420)</f>
        <v>11508.27</v>
      </c>
      <c r="D418" s="57">
        <f t="shared" si="158"/>
        <v>15926.737009755127</v>
      </c>
      <c r="E418" s="57">
        <f t="shared" si="158"/>
        <v>15926.737009755127</v>
      </c>
      <c r="F418" s="57">
        <f t="shared" si="158"/>
        <v>15926.737009755127</v>
      </c>
      <c r="G418" s="57">
        <f t="shared" si="158"/>
        <v>15926.737009755127</v>
      </c>
      <c r="H418" s="57">
        <f t="shared" si="158"/>
        <v>15926.737009755127</v>
      </c>
      <c r="I418" s="57">
        <f t="shared" ref="I418:L418" si="159">I420</f>
        <v>0</v>
      </c>
      <c r="J418" s="57">
        <f t="shared" si="159"/>
        <v>0</v>
      </c>
      <c r="K418" s="57">
        <f t="shared" si="159"/>
        <v>0</v>
      </c>
      <c r="L418" s="57">
        <f t="shared" si="159"/>
        <v>0</v>
      </c>
    </row>
    <row r="419" spans="1:12" x14ac:dyDescent="0.25">
      <c r="A419" s="84" t="s">
        <v>229</v>
      </c>
      <c r="B419" s="56" t="s">
        <v>212</v>
      </c>
      <c r="C419" s="57">
        <v>0</v>
      </c>
      <c r="D419" s="57">
        <v>0</v>
      </c>
      <c r="E419" s="57">
        <v>0</v>
      </c>
      <c r="F419" s="57">
        <v>0</v>
      </c>
      <c r="G419" s="57">
        <v>0</v>
      </c>
      <c r="H419" s="57">
        <v>0</v>
      </c>
      <c r="I419" s="57"/>
      <c r="J419" s="57"/>
      <c r="K419" s="57"/>
      <c r="L419" s="57"/>
    </row>
    <row r="420" spans="1:12" x14ac:dyDescent="0.25">
      <c r="A420" s="109" t="s">
        <v>242</v>
      </c>
      <c r="B420" s="103" t="s">
        <v>22</v>
      </c>
      <c r="C420" s="61">
        <f>(SUM(C421,C425))</f>
        <v>11508.27</v>
      </c>
      <c r="D420" s="104">
        <f>(D421+D424)</f>
        <v>15926.737009755127</v>
      </c>
      <c r="E420" s="104">
        <f>(E421+E424)</f>
        <v>15926.737009755127</v>
      </c>
      <c r="F420" s="104">
        <f>(F421+F424)</f>
        <v>15926.737009755127</v>
      </c>
      <c r="G420" s="104">
        <f>(G421+G424)</f>
        <v>15926.737009755127</v>
      </c>
      <c r="H420" s="104">
        <f>(H421+H424)</f>
        <v>15926.737009755127</v>
      </c>
      <c r="I420" s="104">
        <f t="shared" ref="I420:L420" si="160">I421+I424</f>
        <v>0</v>
      </c>
      <c r="J420" s="104">
        <f t="shared" si="160"/>
        <v>0</v>
      </c>
      <c r="K420" s="104">
        <f t="shared" si="160"/>
        <v>0</v>
      </c>
      <c r="L420" s="104">
        <f t="shared" si="160"/>
        <v>0</v>
      </c>
    </row>
    <row r="421" spans="1:12" x14ac:dyDescent="0.25">
      <c r="A421" s="110" t="s">
        <v>246</v>
      </c>
      <c r="B421" s="106" t="s">
        <v>23</v>
      </c>
      <c r="C421" s="61">
        <f>(SUM(C422))</f>
        <v>10124.83</v>
      </c>
      <c r="D421" s="104">
        <f t="shared" ref="D421:H422" si="161">(D422)</f>
        <v>13272.280841462605</v>
      </c>
      <c r="E421" s="104">
        <f t="shared" si="161"/>
        <v>13272.280841462605</v>
      </c>
      <c r="F421" s="104">
        <f t="shared" si="161"/>
        <v>13272.280841462605</v>
      </c>
      <c r="G421" s="104">
        <f t="shared" si="161"/>
        <v>13272.280841462605</v>
      </c>
      <c r="H421" s="104">
        <f t="shared" si="161"/>
        <v>13272.280841462605</v>
      </c>
      <c r="I421" s="104">
        <f t="shared" ref="I421:L422" si="162">I422</f>
        <v>0</v>
      </c>
      <c r="J421" s="104">
        <f t="shared" si="162"/>
        <v>0</v>
      </c>
      <c r="K421" s="104">
        <f t="shared" si="162"/>
        <v>0</v>
      </c>
      <c r="L421" s="104">
        <f t="shared" si="162"/>
        <v>0</v>
      </c>
    </row>
    <row r="422" spans="1:12" x14ac:dyDescent="0.25">
      <c r="A422" s="110" t="s">
        <v>247</v>
      </c>
      <c r="B422" s="106" t="s">
        <v>190</v>
      </c>
      <c r="C422" s="104">
        <v>10124.83</v>
      </c>
      <c r="D422" s="104">
        <f t="shared" si="161"/>
        <v>13272.280841462605</v>
      </c>
      <c r="E422" s="104">
        <f t="shared" si="161"/>
        <v>13272.280841462605</v>
      </c>
      <c r="F422" s="104">
        <f t="shared" si="161"/>
        <v>13272.280841462605</v>
      </c>
      <c r="G422" s="104">
        <f t="shared" si="161"/>
        <v>13272.280841462605</v>
      </c>
      <c r="H422" s="104">
        <f t="shared" si="161"/>
        <v>13272.280841462605</v>
      </c>
      <c r="I422" s="104">
        <f t="shared" si="162"/>
        <v>0</v>
      </c>
      <c r="J422" s="104">
        <f t="shared" si="162"/>
        <v>0</v>
      </c>
      <c r="K422" s="104">
        <f t="shared" si="162"/>
        <v>0</v>
      </c>
      <c r="L422" s="104">
        <f t="shared" si="162"/>
        <v>0</v>
      </c>
    </row>
    <row r="423" spans="1:12" x14ac:dyDescent="0.25">
      <c r="A423" s="111" t="s">
        <v>248</v>
      </c>
      <c r="B423" s="108" t="s">
        <v>80</v>
      </c>
      <c r="C423" s="104">
        <v>10124.83</v>
      </c>
      <c r="D423" s="104">
        <v>13272.280841462605</v>
      </c>
      <c r="E423" s="104">
        <v>13272.280841462605</v>
      </c>
      <c r="F423" s="104">
        <v>13272.280841462605</v>
      </c>
      <c r="G423" s="104">
        <v>13272.280841462605</v>
      </c>
      <c r="H423" s="104">
        <v>13272.280841462605</v>
      </c>
      <c r="I423" s="104">
        <v>0</v>
      </c>
      <c r="J423" s="104"/>
      <c r="K423" s="104"/>
      <c r="L423" s="104"/>
    </row>
    <row r="424" spans="1:12" x14ac:dyDescent="0.25">
      <c r="A424" s="110" t="s">
        <v>243</v>
      </c>
      <c r="B424" s="106" t="s">
        <v>30</v>
      </c>
      <c r="C424" s="104">
        <v>0</v>
      </c>
      <c r="D424" s="104">
        <f>(D425)</f>
        <v>2654.4561682925209</v>
      </c>
      <c r="E424" s="104">
        <f>(E425)</f>
        <v>2654.4561682925209</v>
      </c>
      <c r="F424" s="104">
        <f>(F425)</f>
        <v>2654.4561682925209</v>
      </c>
      <c r="G424" s="104">
        <f>(G425)</f>
        <v>2654.4561682925209</v>
      </c>
      <c r="H424" s="104">
        <f>(H425)</f>
        <v>2654.4561682925209</v>
      </c>
      <c r="I424" s="104">
        <f t="shared" ref="I424:L424" si="163">I425</f>
        <v>0</v>
      </c>
      <c r="J424" s="104">
        <f t="shared" si="163"/>
        <v>0</v>
      </c>
      <c r="K424" s="104">
        <f t="shared" si="163"/>
        <v>0</v>
      </c>
      <c r="L424" s="104">
        <f t="shared" si="163"/>
        <v>0</v>
      </c>
    </row>
    <row r="425" spans="1:12" x14ac:dyDescent="0.25">
      <c r="A425" s="110" t="s">
        <v>249</v>
      </c>
      <c r="B425" s="106" t="s">
        <v>88</v>
      </c>
      <c r="C425" s="104">
        <v>1383.44</v>
      </c>
      <c r="D425" s="104">
        <f>(D426+D427)</f>
        <v>2654.4561682925209</v>
      </c>
      <c r="E425" s="104">
        <f>(E426+E427)</f>
        <v>2654.4561682925209</v>
      </c>
      <c r="F425" s="104">
        <f>(F426+F427)</f>
        <v>2654.4561682925209</v>
      </c>
      <c r="G425" s="104">
        <f>(G426+G427)</f>
        <v>2654.4561682925209</v>
      </c>
      <c r="H425" s="104">
        <f>(H426+H427)</f>
        <v>2654.4561682925209</v>
      </c>
      <c r="I425" s="104">
        <f t="shared" ref="I425:L425" si="164">I426+I427</f>
        <v>0</v>
      </c>
      <c r="J425" s="104">
        <f t="shared" si="164"/>
        <v>0</v>
      </c>
      <c r="K425" s="104">
        <f t="shared" si="164"/>
        <v>0</v>
      </c>
      <c r="L425" s="104">
        <f t="shared" si="164"/>
        <v>0</v>
      </c>
    </row>
    <row r="426" spans="1:12" ht="22.8" x14ac:dyDescent="0.25">
      <c r="A426" s="111" t="s">
        <v>250</v>
      </c>
      <c r="B426" s="108" t="s">
        <v>251</v>
      </c>
      <c r="C426" s="104">
        <v>1383.44</v>
      </c>
      <c r="D426" s="104">
        <v>2654.4561682925209</v>
      </c>
      <c r="E426" s="104">
        <v>2654.4561682925209</v>
      </c>
      <c r="F426" s="104">
        <v>2654.4561682925209</v>
      </c>
      <c r="G426" s="104">
        <v>2654.4561682925209</v>
      </c>
      <c r="H426" s="104">
        <v>2654.4561682925209</v>
      </c>
      <c r="I426" s="104">
        <v>0</v>
      </c>
      <c r="J426" s="104"/>
      <c r="K426" s="104"/>
      <c r="L426" s="104"/>
    </row>
    <row r="427" spans="1:12" x14ac:dyDescent="0.25">
      <c r="A427" s="111" t="s">
        <v>252</v>
      </c>
      <c r="B427" s="108" t="s">
        <v>142</v>
      </c>
      <c r="C427" s="104">
        <v>0</v>
      </c>
      <c r="D427" s="104">
        <v>0</v>
      </c>
      <c r="E427" s="104">
        <v>0</v>
      </c>
      <c r="F427" s="104">
        <v>0</v>
      </c>
      <c r="G427" s="104">
        <v>0</v>
      </c>
      <c r="H427" s="104">
        <v>0</v>
      </c>
      <c r="I427" s="104"/>
      <c r="J427" s="104"/>
      <c r="K427" s="104"/>
      <c r="L427" s="104"/>
    </row>
    <row r="428" spans="1:12" ht="52.8" x14ac:dyDescent="0.25">
      <c r="A428" s="55" t="s">
        <v>253</v>
      </c>
      <c r="B428" s="56" t="s">
        <v>203</v>
      </c>
      <c r="C428" s="165">
        <f t="shared" ref="C428:H428" si="165">(SUM(C430))</f>
        <v>2203.35</v>
      </c>
      <c r="D428" s="112">
        <f t="shared" si="165"/>
        <v>27871.78976707147</v>
      </c>
      <c r="E428" s="112">
        <f t="shared" si="165"/>
        <v>27871.78976707147</v>
      </c>
      <c r="F428" s="112">
        <f t="shared" si="165"/>
        <v>27871.78976707147</v>
      </c>
      <c r="G428" s="112">
        <f t="shared" si="165"/>
        <v>27871.78976707147</v>
      </c>
      <c r="H428" s="112">
        <f t="shared" si="165"/>
        <v>27871.78976707147</v>
      </c>
      <c r="I428" s="112">
        <f>SUM(I430)</f>
        <v>0</v>
      </c>
      <c r="J428" s="112">
        <f>SUM(J430)</f>
        <v>0</v>
      </c>
      <c r="K428" s="112">
        <f>SUM(K430)</f>
        <v>0</v>
      </c>
      <c r="L428" s="112">
        <f>SUM(L430)</f>
        <v>0</v>
      </c>
    </row>
    <row r="429" spans="1:12" x14ac:dyDescent="0.25">
      <c r="A429" s="58" t="s">
        <v>229</v>
      </c>
      <c r="B429" s="56" t="s">
        <v>212</v>
      </c>
      <c r="C429" s="112">
        <v>0</v>
      </c>
      <c r="D429" s="112">
        <v>0</v>
      </c>
      <c r="E429" s="112">
        <v>0</v>
      </c>
      <c r="F429" s="112">
        <v>0</v>
      </c>
      <c r="G429" s="112">
        <v>0</v>
      </c>
      <c r="H429" s="112">
        <v>0</v>
      </c>
      <c r="I429" s="112"/>
      <c r="J429" s="112"/>
      <c r="K429" s="112"/>
      <c r="L429" s="112"/>
    </row>
    <row r="430" spans="1:12" ht="26.4" x14ac:dyDescent="0.25">
      <c r="A430" s="59">
        <v>4</v>
      </c>
      <c r="B430" s="113" t="s">
        <v>24</v>
      </c>
      <c r="C430" s="61">
        <f t="shared" ref="C430:H430" si="166">(SUM(C431))</f>
        <v>2203.35</v>
      </c>
      <c r="D430" s="61">
        <f t="shared" si="166"/>
        <v>27871.78976707147</v>
      </c>
      <c r="E430" s="61">
        <f t="shared" si="166"/>
        <v>27871.78976707147</v>
      </c>
      <c r="F430" s="61">
        <f t="shared" si="166"/>
        <v>27871.78976707147</v>
      </c>
      <c r="G430" s="61">
        <f t="shared" si="166"/>
        <v>27871.78976707147</v>
      </c>
      <c r="H430" s="61">
        <f t="shared" si="166"/>
        <v>27871.78976707147</v>
      </c>
      <c r="I430" s="61">
        <f>SUM(I431)</f>
        <v>0</v>
      </c>
      <c r="J430" s="61">
        <f>SUM(J431)</f>
        <v>0</v>
      </c>
      <c r="K430" s="61">
        <f>SUM(K431)</f>
        <v>0</v>
      </c>
      <c r="L430" s="61">
        <f>SUM(L431)</f>
        <v>0</v>
      </c>
    </row>
    <row r="431" spans="1:12" ht="26.4" x14ac:dyDescent="0.25">
      <c r="A431" s="59">
        <v>42</v>
      </c>
      <c r="B431" s="113" t="s">
        <v>42</v>
      </c>
      <c r="C431" s="61">
        <f>(SUM(C432:C439))</f>
        <v>2203.35</v>
      </c>
      <c r="D431" s="61">
        <f>(SUM(D432+D439))</f>
        <v>27871.78976707147</v>
      </c>
      <c r="E431" s="61">
        <f>(SUM(E432+E439))</f>
        <v>27871.78976707147</v>
      </c>
      <c r="F431" s="61">
        <f>(SUM(F432+F439))</f>
        <v>27871.78976707147</v>
      </c>
      <c r="G431" s="61">
        <f>(SUM(G432+G439))</f>
        <v>27871.78976707147</v>
      </c>
      <c r="H431" s="61">
        <f>(SUM(H432+H439))</f>
        <v>27871.78976707147</v>
      </c>
      <c r="I431" s="61">
        <f t="shared" ref="I431:K431" si="167">SUM(I432+I439)</f>
        <v>0</v>
      </c>
      <c r="J431" s="61">
        <f t="shared" si="167"/>
        <v>0</v>
      </c>
      <c r="K431" s="61">
        <f t="shared" si="167"/>
        <v>0</v>
      </c>
      <c r="L431" s="61">
        <f>SUM(L432+L439)</f>
        <v>0</v>
      </c>
    </row>
    <row r="432" spans="1:12" x14ac:dyDescent="0.25">
      <c r="A432" s="59">
        <v>422</v>
      </c>
      <c r="B432" s="113" t="s">
        <v>122</v>
      </c>
      <c r="C432" s="61">
        <v>0</v>
      </c>
      <c r="D432" s="61">
        <f>(SUM(D433:D438))</f>
        <v>19908.421262193908</v>
      </c>
      <c r="E432" s="61">
        <f>(SUM(E433:E438))</f>
        <v>19908.421262193908</v>
      </c>
      <c r="F432" s="61">
        <f>(SUM(F433:F438))</f>
        <v>19908.421262193908</v>
      </c>
      <c r="G432" s="61">
        <f>(SUM(G433:G438))</f>
        <v>19908.421262193908</v>
      </c>
      <c r="H432" s="61">
        <f>(SUM(H433:H438))</f>
        <v>19908.421262193908</v>
      </c>
      <c r="I432" s="61">
        <f t="shared" ref="I432:L432" si="168">SUM(I433:I438)</f>
        <v>0</v>
      </c>
      <c r="J432" s="61">
        <f t="shared" si="168"/>
        <v>0</v>
      </c>
      <c r="K432" s="61">
        <f t="shared" si="168"/>
        <v>0</v>
      </c>
      <c r="L432" s="61">
        <f t="shared" si="168"/>
        <v>0</v>
      </c>
    </row>
    <row r="433" spans="1:12" x14ac:dyDescent="0.25">
      <c r="A433" s="63">
        <v>4221</v>
      </c>
      <c r="B433" s="64" t="s">
        <v>123</v>
      </c>
      <c r="C433" s="65">
        <v>0</v>
      </c>
      <c r="D433" s="65">
        <v>3318.0702103656513</v>
      </c>
      <c r="E433" s="65">
        <v>3318.0702103656513</v>
      </c>
      <c r="F433" s="65">
        <v>3318.0702103656513</v>
      </c>
      <c r="G433" s="65">
        <v>3318.0702103656513</v>
      </c>
      <c r="H433" s="65">
        <v>3318.0702103656513</v>
      </c>
      <c r="I433" s="65"/>
      <c r="J433" s="65"/>
      <c r="K433" s="65"/>
      <c r="L433" s="65"/>
    </row>
    <row r="434" spans="1:12" x14ac:dyDescent="0.25">
      <c r="A434" s="63">
        <v>422</v>
      </c>
      <c r="B434" s="64" t="s">
        <v>254</v>
      </c>
      <c r="C434" s="65">
        <f>(D434+E434+G434+H434+I434+J434+K434+L434)</f>
        <v>0</v>
      </c>
      <c r="D434" s="65">
        <v>0</v>
      </c>
      <c r="E434" s="65">
        <v>0</v>
      </c>
      <c r="F434" s="65">
        <v>0</v>
      </c>
      <c r="G434" s="65">
        <v>0</v>
      </c>
      <c r="H434" s="65">
        <v>0</v>
      </c>
      <c r="I434" s="65"/>
      <c r="J434" s="65"/>
      <c r="K434" s="65"/>
      <c r="L434" s="65"/>
    </row>
    <row r="435" spans="1:12" x14ac:dyDescent="0.25">
      <c r="A435" s="63">
        <v>4223</v>
      </c>
      <c r="B435" s="64" t="s">
        <v>255</v>
      </c>
      <c r="C435" s="65">
        <f>(D435+E435+G435+H435+I435+J435+K435+L435)</f>
        <v>0</v>
      </c>
      <c r="D435" s="65">
        <v>0</v>
      </c>
      <c r="E435" s="65">
        <v>0</v>
      </c>
      <c r="F435" s="65">
        <v>0</v>
      </c>
      <c r="G435" s="65">
        <v>0</v>
      </c>
      <c r="H435" s="65">
        <v>0</v>
      </c>
      <c r="I435" s="65"/>
      <c r="J435" s="65"/>
      <c r="K435" s="65"/>
      <c r="L435" s="65"/>
    </row>
    <row r="436" spans="1:12" x14ac:dyDescent="0.25">
      <c r="A436" s="63">
        <v>4225</v>
      </c>
      <c r="B436" s="64" t="s">
        <v>256</v>
      </c>
      <c r="C436" s="65">
        <f>(D436+E436+G436+H436+I436+J436+K436+L436)</f>
        <v>0</v>
      </c>
      <c r="D436" s="65">
        <v>0</v>
      </c>
      <c r="E436" s="65">
        <v>0</v>
      </c>
      <c r="F436" s="65">
        <v>0</v>
      </c>
      <c r="G436" s="65">
        <v>0</v>
      </c>
      <c r="H436" s="65">
        <v>0</v>
      </c>
      <c r="I436" s="65"/>
      <c r="J436" s="65"/>
      <c r="K436" s="65"/>
      <c r="L436" s="65"/>
    </row>
    <row r="437" spans="1:12" x14ac:dyDescent="0.25">
      <c r="A437" s="63">
        <v>4226</v>
      </c>
      <c r="B437" s="64" t="s">
        <v>237</v>
      </c>
      <c r="C437" s="65">
        <f>(D437+E437+G437+H437+I437+J437+K437+L437)</f>
        <v>0</v>
      </c>
      <c r="D437" s="65">
        <v>0</v>
      </c>
      <c r="E437" s="65">
        <v>0</v>
      </c>
      <c r="F437" s="65">
        <v>0</v>
      </c>
      <c r="G437" s="65">
        <v>0</v>
      </c>
      <c r="H437" s="65">
        <v>0</v>
      </c>
      <c r="I437" s="65"/>
      <c r="J437" s="65"/>
      <c r="K437" s="65"/>
      <c r="L437" s="65"/>
    </row>
    <row r="438" spans="1:12" ht="26.4" x14ac:dyDescent="0.25">
      <c r="A438" s="63">
        <v>4227</v>
      </c>
      <c r="B438" s="64" t="s">
        <v>257</v>
      </c>
      <c r="C438" s="65">
        <v>0</v>
      </c>
      <c r="D438" s="65">
        <v>16590.351051828256</v>
      </c>
      <c r="E438" s="65">
        <v>16590.351051828256</v>
      </c>
      <c r="F438" s="65">
        <v>16590.351051828256</v>
      </c>
      <c r="G438" s="65">
        <v>16590.351051828256</v>
      </c>
      <c r="H438" s="65">
        <v>16590.351051828256</v>
      </c>
      <c r="I438" s="65">
        <v>0</v>
      </c>
      <c r="J438" s="65"/>
      <c r="K438" s="65"/>
      <c r="L438" s="65"/>
    </row>
    <row r="439" spans="1:12" ht="26.4" x14ac:dyDescent="0.25">
      <c r="A439" s="59">
        <v>424</v>
      </c>
      <c r="B439" s="60" t="s">
        <v>258</v>
      </c>
      <c r="C439" s="61">
        <v>2203.35</v>
      </c>
      <c r="D439" s="61">
        <f>(SUM(D440))</f>
        <v>7963.3685048775624</v>
      </c>
      <c r="E439" s="61">
        <f>(SUM(E440))</f>
        <v>7963.3685048775624</v>
      </c>
      <c r="F439" s="61">
        <f>(SUM(F440))</f>
        <v>7963.3685048775624</v>
      </c>
      <c r="G439" s="61">
        <f>(SUM(G440))</f>
        <v>7963.3685048775624</v>
      </c>
      <c r="H439" s="61">
        <f>(SUM(H440))</f>
        <v>7963.3685048775624</v>
      </c>
      <c r="I439" s="61">
        <f>SUM(I440)</f>
        <v>0</v>
      </c>
      <c r="J439" s="61">
        <f>SUM(J440)</f>
        <v>0</v>
      </c>
      <c r="K439" s="61">
        <f>SUM(K440)</f>
        <v>0</v>
      </c>
      <c r="L439" s="61">
        <f>SUM(L440)</f>
        <v>0</v>
      </c>
    </row>
    <row r="440" spans="1:12" x14ac:dyDescent="0.25">
      <c r="A440" s="63">
        <v>4241</v>
      </c>
      <c r="B440" s="64" t="s">
        <v>125</v>
      </c>
      <c r="C440" s="65">
        <v>2203.35</v>
      </c>
      <c r="D440" s="65">
        <v>7963.3685048775624</v>
      </c>
      <c r="E440" s="65">
        <v>7963.3685048775624</v>
      </c>
      <c r="F440" s="65">
        <v>7963.3685048775624</v>
      </c>
      <c r="G440" s="65">
        <v>7963.3685048775624</v>
      </c>
      <c r="H440" s="65">
        <v>7963.3685048775624</v>
      </c>
      <c r="I440" s="65">
        <v>0</v>
      </c>
      <c r="J440" s="65">
        <v>0</v>
      </c>
      <c r="K440" s="65"/>
      <c r="L440" s="65"/>
    </row>
    <row r="441" spans="1:12" ht="52.8" x14ac:dyDescent="0.25">
      <c r="A441" s="55" t="s">
        <v>253</v>
      </c>
      <c r="B441" s="56" t="s">
        <v>203</v>
      </c>
      <c r="C441" s="166">
        <f t="shared" ref="C441:H441" si="169">(SUM(C443))</f>
        <v>2725.39</v>
      </c>
      <c r="D441" s="79">
        <f t="shared" si="169"/>
        <v>2919.9017851217732</v>
      </c>
      <c r="E441" s="79">
        <f t="shared" si="169"/>
        <v>2919.9017851217732</v>
      </c>
      <c r="F441" s="79">
        <f t="shared" si="169"/>
        <v>2919.9017851217732</v>
      </c>
      <c r="G441" s="79">
        <f t="shared" si="169"/>
        <v>2919.9017851217732</v>
      </c>
      <c r="H441" s="79">
        <f t="shared" si="169"/>
        <v>2919.9017851217732</v>
      </c>
      <c r="I441" s="79">
        <f>SUM(I443)</f>
        <v>0</v>
      </c>
      <c r="J441" s="79">
        <f>SUM(J443)</f>
        <v>0</v>
      </c>
      <c r="K441" s="79">
        <f>SUM(K443)</f>
        <v>0</v>
      </c>
      <c r="L441" s="79">
        <f>SUM(L443)</f>
        <v>0</v>
      </c>
    </row>
    <row r="442" spans="1:12" x14ac:dyDescent="0.25">
      <c r="A442" s="58" t="s">
        <v>259</v>
      </c>
      <c r="B442" s="56" t="s">
        <v>223</v>
      </c>
      <c r="C442" s="112">
        <v>0</v>
      </c>
      <c r="D442" s="112">
        <v>0</v>
      </c>
      <c r="E442" s="112">
        <v>0</v>
      </c>
      <c r="F442" s="112">
        <v>0</v>
      </c>
      <c r="G442" s="112">
        <v>0</v>
      </c>
      <c r="H442" s="112">
        <v>0</v>
      </c>
      <c r="I442" s="112"/>
      <c r="J442" s="112"/>
      <c r="K442" s="112"/>
      <c r="L442" s="112"/>
    </row>
    <row r="443" spans="1:12" ht="26.4" x14ac:dyDescent="0.25">
      <c r="A443" s="59">
        <v>4</v>
      </c>
      <c r="B443" s="113" t="s">
        <v>24</v>
      </c>
      <c r="C443" s="61">
        <f t="shared" ref="C443:H443" si="170">(SUM(C444))</f>
        <v>2725.39</v>
      </c>
      <c r="D443" s="61">
        <f t="shared" si="170"/>
        <v>2919.9017851217732</v>
      </c>
      <c r="E443" s="61">
        <f t="shared" si="170"/>
        <v>2919.9017851217732</v>
      </c>
      <c r="F443" s="61">
        <f t="shared" si="170"/>
        <v>2919.9017851217732</v>
      </c>
      <c r="G443" s="61">
        <f t="shared" si="170"/>
        <v>2919.9017851217732</v>
      </c>
      <c r="H443" s="61">
        <f t="shared" si="170"/>
        <v>2919.9017851217732</v>
      </c>
      <c r="I443" s="61">
        <f t="shared" ref="I443:L443" si="171">SUM(I444)</f>
        <v>0</v>
      </c>
      <c r="J443" s="61">
        <f t="shared" si="171"/>
        <v>0</v>
      </c>
      <c r="K443" s="61">
        <f t="shared" si="171"/>
        <v>0</v>
      </c>
      <c r="L443" s="61">
        <f t="shared" si="171"/>
        <v>0</v>
      </c>
    </row>
    <row r="444" spans="1:12" ht="26.4" x14ac:dyDescent="0.25">
      <c r="A444" s="59">
        <v>42</v>
      </c>
      <c r="B444" s="113" t="s">
        <v>42</v>
      </c>
      <c r="C444" s="61">
        <f>(SUM(C445:C452))</f>
        <v>2725.39</v>
      </c>
      <c r="D444" s="61">
        <f>(SUM(D445+D452))</f>
        <v>2919.9017851217732</v>
      </c>
      <c r="E444" s="61">
        <f>(SUM(E445+E452))</f>
        <v>2919.9017851217732</v>
      </c>
      <c r="F444" s="61">
        <f>(SUM(F445+F452))</f>
        <v>2919.9017851217732</v>
      </c>
      <c r="G444" s="61">
        <f>(SUM(G445+G452))</f>
        <v>2919.9017851217732</v>
      </c>
      <c r="H444" s="61">
        <f>(SUM(H445+H452))</f>
        <v>2919.9017851217732</v>
      </c>
      <c r="I444" s="61">
        <f t="shared" ref="I444:K444" si="172">SUM(I445+I452)</f>
        <v>0</v>
      </c>
      <c r="J444" s="61">
        <f t="shared" si="172"/>
        <v>0</v>
      </c>
      <c r="K444" s="61">
        <f t="shared" si="172"/>
        <v>0</v>
      </c>
      <c r="L444" s="61">
        <f>SUM(L445+L452)</f>
        <v>0</v>
      </c>
    </row>
    <row r="445" spans="1:12" x14ac:dyDescent="0.25">
      <c r="A445" s="59">
        <v>422</v>
      </c>
      <c r="B445" s="113" t="s">
        <v>122</v>
      </c>
      <c r="C445" s="61">
        <v>0</v>
      </c>
      <c r="D445" s="61">
        <f>(SUM(D446:D451))</f>
        <v>2389.0105514632687</v>
      </c>
      <c r="E445" s="61">
        <f>(SUM(E446:E451))</f>
        <v>2389.0105514632687</v>
      </c>
      <c r="F445" s="61">
        <f>(SUM(F446:F451))</f>
        <v>2389.0105514632687</v>
      </c>
      <c r="G445" s="61">
        <f>(SUM(G446:G451))</f>
        <v>2389.0105514632687</v>
      </c>
      <c r="H445" s="61">
        <f>(SUM(H446:H451))</f>
        <v>2389.0105514632687</v>
      </c>
      <c r="I445" s="61">
        <f t="shared" ref="I445:L445" si="173">SUM(I446:I451)</f>
        <v>0</v>
      </c>
      <c r="J445" s="61">
        <f t="shared" si="173"/>
        <v>0</v>
      </c>
      <c r="K445" s="61">
        <f t="shared" si="173"/>
        <v>0</v>
      </c>
      <c r="L445" s="61">
        <f t="shared" si="173"/>
        <v>0</v>
      </c>
    </row>
    <row r="446" spans="1:12" x14ac:dyDescent="0.25">
      <c r="A446" s="63">
        <v>4221</v>
      </c>
      <c r="B446" s="64" t="s">
        <v>123</v>
      </c>
      <c r="C446" s="65">
        <v>0</v>
      </c>
      <c r="D446" s="65">
        <v>1725.3965093901386</v>
      </c>
      <c r="E446" s="65">
        <v>1725.3965093901386</v>
      </c>
      <c r="F446" s="65">
        <v>1725.3965093901386</v>
      </c>
      <c r="G446" s="65">
        <v>1725.3965093901386</v>
      </c>
      <c r="H446" s="65">
        <v>1725.3965093901386</v>
      </c>
      <c r="I446" s="65"/>
      <c r="J446" s="65"/>
      <c r="K446" s="65"/>
      <c r="L446" s="65"/>
    </row>
    <row r="447" spans="1:12" x14ac:dyDescent="0.25">
      <c r="A447" s="63">
        <v>422</v>
      </c>
      <c r="B447" s="64" t="s">
        <v>254</v>
      </c>
      <c r="C447" s="65">
        <f>(D447+E447+G447+H447+I447+J447+K447+L447)</f>
        <v>0</v>
      </c>
      <c r="D447" s="65">
        <v>0</v>
      </c>
      <c r="E447" s="65">
        <v>0</v>
      </c>
      <c r="F447" s="65">
        <v>0</v>
      </c>
      <c r="G447" s="65">
        <v>0</v>
      </c>
      <c r="H447" s="65">
        <v>0</v>
      </c>
      <c r="I447" s="65"/>
      <c r="J447" s="65"/>
      <c r="K447" s="65"/>
      <c r="L447" s="65"/>
    </row>
    <row r="448" spans="1:12" x14ac:dyDescent="0.25">
      <c r="A448" s="63">
        <v>4223</v>
      </c>
      <c r="B448" s="64" t="s">
        <v>255</v>
      </c>
      <c r="C448" s="65">
        <f>(D448+E448+G448+H448+I448+J448+K448+L448)</f>
        <v>0</v>
      </c>
      <c r="D448" s="65">
        <v>0</v>
      </c>
      <c r="E448" s="65">
        <v>0</v>
      </c>
      <c r="F448" s="65">
        <v>0</v>
      </c>
      <c r="G448" s="65">
        <v>0</v>
      </c>
      <c r="H448" s="65">
        <v>0</v>
      </c>
      <c r="I448" s="65"/>
      <c r="J448" s="65"/>
      <c r="K448" s="65"/>
      <c r="L448" s="65"/>
    </row>
    <row r="449" spans="1:12" x14ac:dyDescent="0.25">
      <c r="A449" s="63">
        <v>4225</v>
      </c>
      <c r="B449" s="64" t="s">
        <v>256</v>
      </c>
      <c r="C449" s="65">
        <f>(D449+E449+G449+H449+I449+J449+K449+L449)</f>
        <v>0</v>
      </c>
      <c r="D449" s="65">
        <v>0</v>
      </c>
      <c r="E449" s="65">
        <v>0</v>
      </c>
      <c r="F449" s="65">
        <v>0</v>
      </c>
      <c r="G449" s="65">
        <v>0</v>
      </c>
      <c r="H449" s="65">
        <v>0</v>
      </c>
      <c r="I449" s="65"/>
      <c r="J449" s="65"/>
      <c r="K449" s="65"/>
      <c r="L449" s="65"/>
    </row>
    <row r="450" spans="1:12" x14ac:dyDescent="0.25">
      <c r="A450" s="63">
        <v>4226</v>
      </c>
      <c r="B450" s="64" t="s">
        <v>237</v>
      </c>
      <c r="C450" s="65">
        <f>(D450+E450+G450+H450+I450+J450+K450+L450)</f>
        <v>0</v>
      </c>
      <c r="D450" s="65">
        <v>0</v>
      </c>
      <c r="E450" s="65">
        <v>0</v>
      </c>
      <c r="F450" s="65">
        <v>0</v>
      </c>
      <c r="G450" s="65">
        <v>0</v>
      </c>
      <c r="H450" s="65">
        <v>0</v>
      </c>
      <c r="I450" s="65"/>
      <c r="J450" s="65"/>
      <c r="K450" s="65"/>
      <c r="L450" s="65"/>
    </row>
    <row r="451" spans="1:12" ht="26.4" x14ac:dyDescent="0.25">
      <c r="A451" s="63">
        <v>4227</v>
      </c>
      <c r="B451" s="64" t="s">
        <v>257</v>
      </c>
      <c r="C451" s="65">
        <v>2725.39</v>
      </c>
      <c r="D451" s="65">
        <v>663.61404207313024</v>
      </c>
      <c r="E451" s="65">
        <v>663.61404207313024</v>
      </c>
      <c r="F451" s="65">
        <v>663.61404207313024</v>
      </c>
      <c r="G451" s="65">
        <v>663.61404207313024</v>
      </c>
      <c r="H451" s="65">
        <v>663.61404207313024</v>
      </c>
      <c r="I451" s="65">
        <v>0</v>
      </c>
      <c r="J451" s="65"/>
      <c r="K451" s="65"/>
      <c r="L451" s="65"/>
    </row>
    <row r="452" spans="1:12" ht="26.4" x14ac:dyDescent="0.25">
      <c r="A452" s="59">
        <v>424</v>
      </c>
      <c r="B452" s="60" t="s">
        <v>258</v>
      </c>
      <c r="C452" s="61">
        <v>0</v>
      </c>
      <c r="D452" s="61">
        <f>(SUM(D453))</f>
        <v>530.89123365850423</v>
      </c>
      <c r="E452" s="61">
        <f>(SUM(E453))</f>
        <v>530.89123365850423</v>
      </c>
      <c r="F452" s="61">
        <f>(SUM(F453))</f>
        <v>530.89123365850423</v>
      </c>
      <c r="G452" s="61">
        <f>(SUM(G453))</f>
        <v>530.89123365850423</v>
      </c>
      <c r="H452" s="61">
        <f>(SUM(H453))</f>
        <v>530.89123365850423</v>
      </c>
      <c r="I452" s="61">
        <f>SUM(I453)</f>
        <v>0</v>
      </c>
      <c r="J452" s="61">
        <f>SUM(J453)</f>
        <v>0</v>
      </c>
      <c r="K452" s="61">
        <f>SUM(K453)</f>
        <v>0</v>
      </c>
      <c r="L452" s="61">
        <f>SUM(L453)</f>
        <v>0</v>
      </c>
    </row>
    <row r="453" spans="1:12" x14ac:dyDescent="0.25">
      <c r="A453" s="63">
        <v>4241</v>
      </c>
      <c r="B453" s="64" t="s">
        <v>125</v>
      </c>
      <c r="C453" s="65">
        <v>0</v>
      </c>
      <c r="D453" s="65">
        <v>530.89123365850423</v>
      </c>
      <c r="E453" s="65">
        <v>530.89123365850423</v>
      </c>
      <c r="F453" s="65">
        <v>530.89123365850423</v>
      </c>
      <c r="G453" s="65">
        <v>530.89123365850423</v>
      </c>
      <c r="H453" s="65">
        <v>530.89123365850423</v>
      </c>
      <c r="I453" s="65">
        <v>0</v>
      </c>
      <c r="J453" s="65">
        <v>0</v>
      </c>
      <c r="K453" s="65"/>
      <c r="L453" s="65"/>
    </row>
    <row r="454" spans="1:12" ht="52.8" x14ac:dyDescent="0.25">
      <c r="A454" s="55" t="s">
        <v>253</v>
      </c>
      <c r="B454" s="56" t="s">
        <v>203</v>
      </c>
      <c r="C454" s="166">
        <f t="shared" ref="C454:H454" si="174">(SUM(C456))</f>
        <v>2522.25</v>
      </c>
      <c r="D454" s="79">
        <f t="shared" si="174"/>
        <v>1061.7824673170085</v>
      </c>
      <c r="E454" s="79">
        <f t="shared" si="174"/>
        <v>1061.7824673170085</v>
      </c>
      <c r="F454" s="79">
        <f t="shared" si="174"/>
        <v>2061.7824673170085</v>
      </c>
      <c r="G454" s="79">
        <f t="shared" si="174"/>
        <v>2061.7824673170085</v>
      </c>
      <c r="H454" s="79">
        <f t="shared" si="174"/>
        <v>2061.7824673170085</v>
      </c>
      <c r="I454" s="79">
        <f>SUM(I456)</f>
        <v>0</v>
      </c>
      <c r="J454" s="79">
        <f>SUM(J456)</f>
        <v>0</v>
      </c>
      <c r="K454" s="79">
        <f>SUM(K456)</f>
        <v>0</v>
      </c>
      <c r="L454" s="79">
        <f>SUM(L456)</f>
        <v>0</v>
      </c>
    </row>
    <row r="455" spans="1:12" x14ac:dyDescent="0.25">
      <c r="A455" s="58" t="s">
        <v>260</v>
      </c>
      <c r="B455" s="56" t="s">
        <v>227</v>
      </c>
      <c r="C455" s="112">
        <v>0</v>
      </c>
      <c r="D455" s="112">
        <v>0</v>
      </c>
      <c r="E455" s="112">
        <v>0</v>
      </c>
      <c r="F455" s="112">
        <v>0</v>
      </c>
      <c r="G455" s="112">
        <v>0</v>
      </c>
      <c r="H455" s="112">
        <v>0</v>
      </c>
      <c r="I455" s="112"/>
      <c r="J455" s="112"/>
      <c r="K455" s="112"/>
      <c r="L455" s="112"/>
    </row>
    <row r="456" spans="1:12" ht="26.4" x14ac:dyDescent="0.25">
      <c r="A456" s="59">
        <v>4</v>
      </c>
      <c r="B456" s="113" t="s">
        <v>24</v>
      </c>
      <c r="C456" s="61">
        <f t="shared" ref="C456:H456" si="175">(SUM(C457))</f>
        <v>2522.25</v>
      </c>
      <c r="D456" s="61">
        <f t="shared" si="175"/>
        <v>1061.7824673170085</v>
      </c>
      <c r="E456" s="61">
        <f t="shared" si="175"/>
        <v>1061.7824673170085</v>
      </c>
      <c r="F456" s="61">
        <f t="shared" si="175"/>
        <v>2061.7824673170085</v>
      </c>
      <c r="G456" s="61">
        <f t="shared" si="175"/>
        <v>2061.7824673170085</v>
      </c>
      <c r="H456" s="61">
        <f t="shared" si="175"/>
        <v>2061.7824673170085</v>
      </c>
      <c r="I456" s="61">
        <f t="shared" ref="I456:L456" si="176">SUM(I457)</f>
        <v>0</v>
      </c>
      <c r="J456" s="61">
        <f t="shared" si="176"/>
        <v>0</v>
      </c>
      <c r="K456" s="61">
        <f t="shared" si="176"/>
        <v>0</v>
      </c>
      <c r="L456" s="61">
        <f t="shared" si="176"/>
        <v>0</v>
      </c>
    </row>
    <row r="457" spans="1:12" ht="26.4" x14ac:dyDescent="0.25">
      <c r="A457" s="59">
        <v>42</v>
      </c>
      <c r="B457" s="113" t="s">
        <v>42</v>
      </c>
      <c r="C457" s="61">
        <f>(SUM(C458:C465))</f>
        <v>2522.25</v>
      </c>
      <c r="D457" s="61">
        <f>(SUM(D458+D465))</f>
        <v>1061.7824673170085</v>
      </c>
      <c r="E457" s="61">
        <f>(SUM(E458+E465))</f>
        <v>1061.7824673170085</v>
      </c>
      <c r="F457" s="61">
        <f>(SUM(F458+F465))</f>
        <v>2061.7824673170085</v>
      </c>
      <c r="G457" s="61">
        <f>(SUM(G458+G465))</f>
        <v>2061.7824673170085</v>
      </c>
      <c r="H457" s="61">
        <f>(SUM(H458+H465))</f>
        <v>2061.7824673170085</v>
      </c>
      <c r="I457" s="61">
        <f t="shared" ref="I457:K457" si="177">SUM(I458+I465)</f>
        <v>0</v>
      </c>
      <c r="J457" s="61">
        <f t="shared" si="177"/>
        <v>0</v>
      </c>
      <c r="K457" s="61">
        <f t="shared" si="177"/>
        <v>0</v>
      </c>
      <c r="L457" s="61">
        <f>SUM(L458+L465)</f>
        <v>0</v>
      </c>
    </row>
    <row r="458" spans="1:12" x14ac:dyDescent="0.25">
      <c r="A458" s="59">
        <v>422</v>
      </c>
      <c r="B458" s="113" t="s">
        <v>122</v>
      </c>
      <c r="C458" s="61">
        <v>0</v>
      </c>
      <c r="D458" s="61">
        <f>(SUM(D459:D464))</f>
        <v>0</v>
      </c>
      <c r="E458" s="61">
        <f>(SUM(E459:E464))</f>
        <v>0</v>
      </c>
      <c r="F458" s="61">
        <f>(SUM(F459:F464))</f>
        <v>1000</v>
      </c>
      <c r="G458" s="61">
        <f>(SUM(G459:G464))</f>
        <v>1000</v>
      </c>
      <c r="H458" s="61">
        <f>(SUM(H459:H464))</f>
        <v>1000</v>
      </c>
      <c r="I458" s="61">
        <f t="shared" ref="I458:L458" si="178">SUM(I459:I464)</f>
        <v>0</v>
      </c>
      <c r="J458" s="61">
        <f t="shared" si="178"/>
        <v>0</v>
      </c>
      <c r="K458" s="61">
        <f t="shared" si="178"/>
        <v>0</v>
      </c>
      <c r="L458" s="61">
        <f t="shared" si="178"/>
        <v>0</v>
      </c>
    </row>
    <row r="459" spans="1:12" x14ac:dyDescent="0.25">
      <c r="A459" s="63">
        <v>4221</v>
      </c>
      <c r="B459" s="64" t="s">
        <v>123</v>
      </c>
      <c r="C459" s="65">
        <v>0</v>
      </c>
      <c r="D459" s="65">
        <v>0</v>
      </c>
      <c r="E459" s="65">
        <v>0</v>
      </c>
      <c r="F459" s="65">
        <v>0</v>
      </c>
      <c r="G459" s="65">
        <v>0</v>
      </c>
      <c r="H459" s="65">
        <v>0</v>
      </c>
      <c r="I459" s="65"/>
      <c r="J459" s="65"/>
      <c r="K459" s="65"/>
      <c r="L459" s="65"/>
    </row>
    <row r="460" spans="1:12" x14ac:dyDescent="0.25">
      <c r="A460" s="63">
        <v>422</v>
      </c>
      <c r="B460" s="64" t="s">
        <v>254</v>
      </c>
      <c r="C460" s="65">
        <f>(D460+E460+G460+H460+I460+J460+K460+L460)</f>
        <v>0</v>
      </c>
      <c r="D460" s="65">
        <v>0</v>
      </c>
      <c r="E460" s="65">
        <v>0</v>
      </c>
      <c r="F460" s="65">
        <v>0</v>
      </c>
      <c r="G460" s="65">
        <v>0</v>
      </c>
      <c r="H460" s="65">
        <v>0</v>
      </c>
      <c r="I460" s="65"/>
      <c r="J460" s="65"/>
      <c r="K460" s="65"/>
      <c r="L460" s="65"/>
    </row>
    <row r="461" spans="1:12" x14ac:dyDescent="0.25">
      <c r="A461" s="63">
        <v>4223</v>
      </c>
      <c r="B461" s="64" t="s">
        <v>255</v>
      </c>
      <c r="C461" s="65">
        <f>(D461+E461+G461+H461+I461+J461+K461+L461)</f>
        <v>0</v>
      </c>
      <c r="D461" s="65">
        <v>0</v>
      </c>
      <c r="E461" s="65">
        <v>0</v>
      </c>
      <c r="F461" s="65">
        <v>0</v>
      </c>
      <c r="G461" s="65">
        <v>0</v>
      </c>
      <c r="H461" s="65">
        <v>0</v>
      </c>
      <c r="I461" s="65"/>
      <c r="J461" s="65"/>
      <c r="K461" s="65"/>
      <c r="L461" s="65"/>
    </row>
    <row r="462" spans="1:12" x14ac:dyDescent="0.25">
      <c r="A462" s="63">
        <v>4225</v>
      </c>
      <c r="B462" s="64" t="s">
        <v>256</v>
      </c>
      <c r="C462" s="65">
        <f>(D462+E462+G462+H462+I462+J462+K462+L462)</f>
        <v>0</v>
      </c>
      <c r="D462" s="65">
        <v>0</v>
      </c>
      <c r="E462" s="65">
        <v>0</v>
      </c>
      <c r="F462" s="65">
        <v>0</v>
      </c>
      <c r="G462" s="65">
        <v>0</v>
      </c>
      <c r="H462" s="65">
        <v>0</v>
      </c>
      <c r="I462" s="65"/>
      <c r="J462" s="65"/>
      <c r="K462" s="65"/>
      <c r="L462" s="65"/>
    </row>
    <row r="463" spans="1:12" x14ac:dyDescent="0.25">
      <c r="A463" s="63">
        <v>4226</v>
      </c>
      <c r="B463" s="64" t="s">
        <v>237</v>
      </c>
      <c r="C463" s="65">
        <f>(D463+E463+G463+H463+I463+J463+K463+L463)</f>
        <v>0</v>
      </c>
      <c r="D463" s="65">
        <v>0</v>
      </c>
      <c r="E463" s="65">
        <v>0</v>
      </c>
      <c r="F463" s="65">
        <v>0</v>
      </c>
      <c r="G463" s="65">
        <v>0</v>
      </c>
      <c r="H463" s="65">
        <v>0</v>
      </c>
      <c r="I463" s="65"/>
      <c r="J463" s="65"/>
      <c r="K463" s="65"/>
      <c r="L463" s="65"/>
    </row>
    <row r="464" spans="1:12" ht="26.4" x14ac:dyDescent="0.25">
      <c r="A464" s="63">
        <v>4227</v>
      </c>
      <c r="B464" s="64" t="s">
        <v>257</v>
      </c>
      <c r="C464" s="65">
        <v>1996.81</v>
      </c>
      <c r="D464" s="65">
        <v>0</v>
      </c>
      <c r="E464" s="65">
        <v>0</v>
      </c>
      <c r="F464" s="65">
        <v>1000</v>
      </c>
      <c r="G464" s="65">
        <v>1000</v>
      </c>
      <c r="H464" s="65">
        <v>1000</v>
      </c>
      <c r="I464" s="65">
        <v>0</v>
      </c>
      <c r="J464" s="65"/>
      <c r="K464" s="65"/>
      <c r="L464" s="65"/>
    </row>
    <row r="465" spans="1:12" ht="26.4" x14ac:dyDescent="0.25">
      <c r="A465" s="59">
        <v>424</v>
      </c>
      <c r="B465" s="60" t="s">
        <v>258</v>
      </c>
      <c r="C465" s="61">
        <v>525.44000000000005</v>
      </c>
      <c r="D465" s="61">
        <f>(SUM(D466))</f>
        <v>1061.7824673170085</v>
      </c>
      <c r="E465" s="61">
        <f>(SUM(E466))</f>
        <v>1061.7824673170085</v>
      </c>
      <c r="F465" s="61">
        <f>(SUM(F466))</f>
        <v>1061.7824673170085</v>
      </c>
      <c r="G465" s="61">
        <f>(SUM(G466))</f>
        <v>1061.7824673170085</v>
      </c>
      <c r="H465" s="61">
        <f>(SUM(H466))</f>
        <v>1061.7824673170085</v>
      </c>
      <c r="I465" s="61">
        <f>SUM(I466)</f>
        <v>0</v>
      </c>
      <c r="J465" s="61">
        <f>SUM(J466)</f>
        <v>0</v>
      </c>
      <c r="K465" s="61">
        <f>SUM(K466)</f>
        <v>0</v>
      </c>
      <c r="L465" s="61">
        <f>SUM(L466)</f>
        <v>0</v>
      </c>
    </row>
    <row r="466" spans="1:12" x14ac:dyDescent="0.25">
      <c r="A466" s="63">
        <v>4241</v>
      </c>
      <c r="B466" s="64" t="s">
        <v>125</v>
      </c>
      <c r="C466" s="65">
        <v>525.44000000000005</v>
      </c>
      <c r="D466" s="65">
        <v>1061.7824673170085</v>
      </c>
      <c r="E466" s="65">
        <v>1061.7824673170085</v>
      </c>
      <c r="F466" s="65">
        <v>1061.7824673170085</v>
      </c>
      <c r="G466" s="65">
        <v>1061.7824673170085</v>
      </c>
      <c r="H466" s="65">
        <v>1061.7824673170085</v>
      </c>
      <c r="I466" s="65">
        <v>0</v>
      </c>
      <c r="J466" s="65">
        <v>0</v>
      </c>
      <c r="K466" s="65"/>
      <c r="L466" s="65"/>
    </row>
    <row r="467" spans="1:12" ht="52.8" x14ac:dyDescent="0.25">
      <c r="A467" s="55" t="s">
        <v>261</v>
      </c>
      <c r="B467" s="114" t="s">
        <v>206</v>
      </c>
      <c r="C467" s="57">
        <v>0</v>
      </c>
      <c r="D467" s="57">
        <f>(D469)</f>
        <v>153573.56161656379</v>
      </c>
      <c r="E467" s="57">
        <f>(E469)</f>
        <v>66361.404207313026</v>
      </c>
      <c r="F467" s="57">
        <f>(F469)</f>
        <v>66361.404207313026</v>
      </c>
      <c r="G467" s="57">
        <f>(G469)</f>
        <v>66361.404207313026</v>
      </c>
      <c r="H467" s="57">
        <f>(H469)</f>
        <v>66361.404207313026</v>
      </c>
      <c r="I467" s="57">
        <v>0</v>
      </c>
      <c r="J467" s="57">
        <f>J469</f>
        <v>0</v>
      </c>
      <c r="K467" s="57">
        <f>K469</f>
        <v>0</v>
      </c>
      <c r="L467" s="57">
        <f>L469</f>
        <v>0</v>
      </c>
    </row>
    <row r="468" spans="1:12" x14ac:dyDescent="0.25">
      <c r="A468" s="58" t="s">
        <v>229</v>
      </c>
      <c r="B468" s="114" t="s">
        <v>212</v>
      </c>
      <c r="C468" s="57">
        <v>0</v>
      </c>
      <c r="D468" s="57">
        <v>0</v>
      </c>
      <c r="E468" s="57">
        <v>0</v>
      </c>
      <c r="F468" s="57">
        <v>0</v>
      </c>
      <c r="G468" s="57">
        <v>0</v>
      </c>
      <c r="H468" s="57">
        <v>0</v>
      </c>
      <c r="I468" s="57"/>
      <c r="J468" s="57"/>
      <c r="K468" s="57"/>
      <c r="L468" s="57"/>
    </row>
    <row r="469" spans="1:12" x14ac:dyDescent="0.25">
      <c r="A469" s="102" t="s">
        <v>170</v>
      </c>
      <c r="B469" s="103" t="s">
        <v>24</v>
      </c>
      <c r="C469" s="104">
        <v>0</v>
      </c>
      <c r="D469" s="104">
        <f t="shared" ref="D469:H471" si="179">(D470)</f>
        <v>153573.56161656379</v>
      </c>
      <c r="E469" s="104">
        <f t="shared" si="179"/>
        <v>66361.404207313026</v>
      </c>
      <c r="F469" s="104">
        <f t="shared" si="179"/>
        <v>66361.404207313026</v>
      </c>
      <c r="G469" s="104">
        <f t="shared" si="179"/>
        <v>66361.404207313026</v>
      </c>
      <c r="H469" s="104">
        <f t="shared" si="179"/>
        <v>66361.404207313026</v>
      </c>
      <c r="I469" s="104">
        <f t="shared" ref="I469:L471" si="180">I470</f>
        <v>0</v>
      </c>
      <c r="J469" s="104">
        <f t="shared" si="180"/>
        <v>0</v>
      </c>
      <c r="K469" s="104">
        <f t="shared" si="180"/>
        <v>0</v>
      </c>
      <c r="L469" s="104">
        <f t="shared" si="180"/>
        <v>0</v>
      </c>
    </row>
    <row r="470" spans="1:12" ht="24" x14ac:dyDescent="0.25">
      <c r="A470" s="105" t="s">
        <v>171</v>
      </c>
      <c r="B470" s="106" t="s">
        <v>172</v>
      </c>
      <c r="C470" s="104">
        <v>0</v>
      </c>
      <c r="D470" s="104">
        <f t="shared" si="179"/>
        <v>153573.56161656379</v>
      </c>
      <c r="E470" s="104">
        <f t="shared" si="179"/>
        <v>66361.404207313026</v>
      </c>
      <c r="F470" s="104">
        <f t="shared" si="179"/>
        <v>66361.404207313026</v>
      </c>
      <c r="G470" s="104">
        <f t="shared" si="179"/>
        <v>66361.404207313026</v>
      </c>
      <c r="H470" s="104">
        <f t="shared" si="179"/>
        <v>66361.404207313026</v>
      </c>
      <c r="I470" s="104">
        <f t="shared" si="180"/>
        <v>0</v>
      </c>
      <c r="J470" s="104">
        <f t="shared" si="180"/>
        <v>0</v>
      </c>
      <c r="K470" s="104">
        <f t="shared" si="180"/>
        <v>0</v>
      </c>
      <c r="L470" s="104">
        <f t="shared" si="180"/>
        <v>0</v>
      </c>
    </row>
    <row r="471" spans="1:12" ht="24" x14ac:dyDescent="0.25">
      <c r="A471" s="105" t="s">
        <v>173</v>
      </c>
      <c r="B471" s="106" t="s">
        <v>174</v>
      </c>
      <c r="C471" s="104">
        <v>0</v>
      </c>
      <c r="D471" s="104">
        <f t="shared" si="179"/>
        <v>153573.56161656379</v>
      </c>
      <c r="E471" s="104">
        <f t="shared" si="179"/>
        <v>66361.404207313026</v>
      </c>
      <c r="F471" s="104">
        <f t="shared" si="179"/>
        <v>66361.404207313026</v>
      </c>
      <c r="G471" s="104">
        <f t="shared" si="179"/>
        <v>66361.404207313026</v>
      </c>
      <c r="H471" s="104">
        <f t="shared" si="179"/>
        <v>66361.404207313026</v>
      </c>
      <c r="I471" s="104">
        <f t="shared" si="180"/>
        <v>0</v>
      </c>
      <c r="J471" s="104">
        <f t="shared" si="180"/>
        <v>0</v>
      </c>
      <c r="K471" s="104">
        <f t="shared" si="180"/>
        <v>0</v>
      </c>
      <c r="L471" s="104">
        <f t="shared" si="180"/>
        <v>0</v>
      </c>
    </row>
    <row r="472" spans="1:12" x14ac:dyDescent="0.25">
      <c r="A472" s="107" t="s">
        <v>262</v>
      </c>
      <c r="B472" s="108" t="s">
        <v>174</v>
      </c>
      <c r="C472" s="104">
        <v>0</v>
      </c>
      <c r="D472" s="104">
        <v>153573.56161656379</v>
      </c>
      <c r="E472" s="104">
        <v>66361.404207313026</v>
      </c>
      <c r="F472" s="104">
        <v>66361.404207313026</v>
      </c>
      <c r="G472" s="104">
        <v>66361.404207313026</v>
      </c>
      <c r="H472" s="104">
        <v>66361.404207313026</v>
      </c>
      <c r="I472" s="104">
        <v>0</v>
      </c>
      <c r="J472" s="104"/>
      <c r="K472" s="104"/>
      <c r="L472" s="104"/>
    </row>
    <row r="473" spans="1:12" ht="52.8" x14ac:dyDescent="0.25">
      <c r="A473" s="55" t="s">
        <v>261</v>
      </c>
      <c r="B473" s="114" t="s">
        <v>206</v>
      </c>
      <c r="C473" s="57">
        <v>0</v>
      </c>
      <c r="D473" s="57">
        <f>(D475)</f>
        <v>398.16842524387812</v>
      </c>
      <c r="E473" s="57">
        <f>(E475)</f>
        <v>398.16842524387812</v>
      </c>
      <c r="F473" s="57">
        <f>(F475)</f>
        <v>398.16842524387812</v>
      </c>
      <c r="G473" s="57">
        <f>(G475)</f>
        <v>398.16842524387812</v>
      </c>
      <c r="H473" s="57">
        <f>(H475)</f>
        <v>398.16842524387812</v>
      </c>
      <c r="I473" s="57">
        <v>0</v>
      </c>
      <c r="J473" s="57">
        <f>J475</f>
        <v>0</v>
      </c>
      <c r="K473" s="57">
        <f>K475</f>
        <v>0</v>
      </c>
      <c r="L473" s="57">
        <f>L475</f>
        <v>0</v>
      </c>
    </row>
    <row r="474" spans="1:12" x14ac:dyDescent="0.25">
      <c r="A474" s="58" t="s">
        <v>222</v>
      </c>
      <c r="B474" s="114" t="s">
        <v>223</v>
      </c>
      <c r="C474" s="57">
        <v>0</v>
      </c>
      <c r="D474" s="57">
        <v>0</v>
      </c>
      <c r="E474" s="57">
        <v>0</v>
      </c>
      <c r="F474" s="57">
        <v>0</v>
      </c>
      <c r="G474" s="57">
        <v>0</v>
      </c>
      <c r="H474" s="57">
        <v>0</v>
      </c>
      <c r="I474" s="57"/>
      <c r="J474" s="57"/>
      <c r="K474" s="57"/>
      <c r="L474" s="57"/>
    </row>
    <row r="475" spans="1:12" x14ac:dyDescent="0.25">
      <c r="A475" s="102" t="s">
        <v>170</v>
      </c>
      <c r="B475" s="103" t="s">
        <v>24</v>
      </c>
      <c r="C475" s="104">
        <v>0</v>
      </c>
      <c r="D475" s="104">
        <f t="shared" ref="D475:H477" si="181">(D476)</f>
        <v>398.16842524387812</v>
      </c>
      <c r="E475" s="104">
        <f t="shared" si="181"/>
        <v>398.16842524387812</v>
      </c>
      <c r="F475" s="104">
        <f t="shared" si="181"/>
        <v>398.16842524387812</v>
      </c>
      <c r="G475" s="104">
        <f t="shared" si="181"/>
        <v>398.16842524387812</v>
      </c>
      <c r="H475" s="104">
        <f t="shared" si="181"/>
        <v>398.16842524387812</v>
      </c>
      <c r="I475" s="104">
        <f t="shared" ref="I475:L477" si="182">I476</f>
        <v>0</v>
      </c>
      <c r="J475" s="104">
        <f t="shared" si="182"/>
        <v>0</v>
      </c>
      <c r="K475" s="104">
        <f t="shared" si="182"/>
        <v>0</v>
      </c>
      <c r="L475" s="104">
        <f t="shared" si="182"/>
        <v>0</v>
      </c>
    </row>
    <row r="476" spans="1:12" ht="24" x14ac:dyDescent="0.25">
      <c r="A476" s="105" t="s">
        <v>171</v>
      </c>
      <c r="B476" s="106" t="s">
        <v>172</v>
      </c>
      <c r="C476" s="104">
        <v>0</v>
      </c>
      <c r="D476" s="104">
        <f t="shared" si="181"/>
        <v>398.16842524387812</v>
      </c>
      <c r="E476" s="104">
        <f t="shared" si="181"/>
        <v>398.16842524387812</v>
      </c>
      <c r="F476" s="104">
        <f t="shared" si="181"/>
        <v>398.16842524387812</v>
      </c>
      <c r="G476" s="104">
        <f t="shared" si="181"/>
        <v>398.16842524387812</v>
      </c>
      <c r="H476" s="104">
        <f t="shared" si="181"/>
        <v>398.16842524387812</v>
      </c>
      <c r="I476" s="104">
        <f t="shared" si="182"/>
        <v>0</v>
      </c>
      <c r="J476" s="104">
        <f t="shared" si="182"/>
        <v>0</v>
      </c>
      <c r="K476" s="104">
        <f t="shared" si="182"/>
        <v>0</v>
      </c>
      <c r="L476" s="104">
        <f t="shared" si="182"/>
        <v>0</v>
      </c>
    </row>
    <row r="477" spans="1:12" ht="24" x14ac:dyDescent="0.25">
      <c r="A477" s="105" t="s">
        <v>173</v>
      </c>
      <c r="B477" s="106" t="s">
        <v>174</v>
      </c>
      <c r="C477" s="104">
        <v>0</v>
      </c>
      <c r="D477" s="104">
        <f t="shared" si="181"/>
        <v>398.16842524387812</v>
      </c>
      <c r="E477" s="104">
        <f t="shared" si="181"/>
        <v>398.16842524387812</v>
      </c>
      <c r="F477" s="104">
        <f t="shared" si="181"/>
        <v>398.16842524387812</v>
      </c>
      <c r="G477" s="104">
        <f t="shared" si="181"/>
        <v>398.16842524387812</v>
      </c>
      <c r="H477" s="104">
        <f t="shared" si="181"/>
        <v>398.16842524387812</v>
      </c>
      <c r="I477" s="104">
        <f t="shared" si="182"/>
        <v>0</v>
      </c>
      <c r="J477" s="104">
        <f t="shared" si="182"/>
        <v>0</v>
      </c>
      <c r="K477" s="104">
        <f t="shared" si="182"/>
        <v>0</v>
      </c>
      <c r="L477" s="104">
        <f t="shared" si="182"/>
        <v>0</v>
      </c>
    </row>
    <row r="478" spans="1:12" x14ac:dyDescent="0.25">
      <c r="A478" s="107" t="s">
        <v>262</v>
      </c>
      <c r="B478" s="108" t="s">
        <v>174</v>
      </c>
      <c r="C478" s="104">
        <v>0</v>
      </c>
      <c r="D478" s="104">
        <v>398.16842524387812</v>
      </c>
      <c r="E478" s="104">
        <v>398.16842524387812</v>
      </c>
      <c r="F478" s="104">
        <v>398.16842524387812</v>
      </c>
      <c r="G478" s="104">
        <v>398.16842524387812</v>
      </c>
      <c r="H478" s="104">
        <v>398.16842524387812</v>
      </c>
      <c r="I478" s="104">
        <v>0</v>
      </c>
      <c r="J478" s="104"/>
      <c r="K478" s="104"/>
      <c r="L478" s="104"/>
    </row>
    <row r="479" spans="1:12" ht="52.8" x14ac:dyDescent="0.25">
      <c r="A479" s="116" t="s">
        <v>263</v>
      </c>
      <c r="B479" s="117" t="s">
        <v>264</v>
      </c>
      <c r="C479" s="94">
        <f t="shared" ref="C479:H479" si="183">(SUM(C481))</f>
        <v>0</v>
      </c>
      <c r="D479" s="94">
        <f t="shared" si="183"/>
        <v>530.89123365850423</v>
      </c>
      <c r="E479" s="94">
        <f t="shared" si="183"/>
        <v>530.89123365850423</v>
      </c>
      <c r="F479" s="94">
        <f t="shared" si="183"/>
        <v>530.89123365850423</v>
      </c>
      <c r="G479" s="94">
        <f t="shared" si="183"/>
        <v>530.89123365850423</v>
      </c>
      <c r="H479" s="94">
        <f t="shared" si="183"/>
        <v>530.89123365850423</v>
      </c>
      <c r="I479" s="94">
        <f t="shared" ref="I479:L479" si="184">SUM(I481)</f>
        <v>0</v>
      </c>
      <c r="J479" s="94">
        <f t="shared" si="184"/>
        <v>0</v>
      </c>
      <c r="K479" s="94">
        <f t="shared" si="184"/>
        <v>0</v>
      </c>
      <c r="L479" s="94">
        <f t="shared" si="184"/>
        <v>0</v>
      </c>
    </row>
    <row r="480" spans="1:12" x14ac:dyDescent="0.25">
      <c r="A480" s="118" t="s">
        <v>259</v>
      </c>
      <c r="B480" s="119" t="s">
        <v>223</v>
      </c>
      <c r="C480" s="120">
        <v>0</v>
      </c>
      <c r="D480" s="120">
        <v>0</v>
      </c>
      <c r="E480" s="120">
        <v>0</v>
      </c>
      <c r="F480" s="120">
        <v>0</v>
      </c>
      <c r="G480" s="120">
        <v>0</v>
      </c>
      <c r="H480" s="120">
        <v>0</v>
      </c>
      <c r="I480" s="120"/>
      <c r="J480" s="120"/>
      <c r="K480" s="120"/>
      <c r="L480" s="120"/>
    </row>
    <row r="481" spans="1:12" x14ac:dyDescent="0.25">
      <c r="A481" s="71">
        <v>3</v>
      </c>
      <c r="B481" s="72" t="s">
        <v>22</v>
      </c>
      <c r="C481" s="61">
        <f t="shared" ref="C481:H481" si="185">(SUM(C482))</f>
        <v>0</v>
      </c>
      <c r="D481" s="73">
        <f t="shared" si="185"/>
        <v>530.89123365850423</v>
      </c>
      <c r="E481" s="73">
        <f t="shared" si="185"/>
        <v>530.89123365850423</v>
      </c>
      <c r="F481" s="73">
        <f t="shared" si="185"/>
        <v>530.89123365850423</v>
      </c>
      <c r="G481" s="73">
        <f t="shared" si="185"/>
        <v>530.89123365850423</v>
      </c>
      <c r="H481" s="73">
        <f t="shared" si="185"/>
        <v>530.89123365850423</v>
      </c>
      <c r="I481" s="73">
        <f t="shared" ref="I481:L481" si="186">SUM(I482)</f>
        <v>0</v>
      </c>
      <c r="J481" s="73">
        <f t="shared" si="186"/>
        <v>0</v>
      </c>
      <c r="K481" s="73">
        <f t="shared" si="186"/>
        <v>0</v>
      </c>
      <c r="L481" s="73">
        <f t="shared" si="186"/>
        <v>0</v>
      </c>
    </row>
    <row r="482" spans="1:12" x14ac:dyDescent="0.25">
      <c r="A482" s="71">
        <v>32</v>
      </c>
      <c r="B482" s="72" t="s">
        <v>30</v>
      </c>
      <c r="C482" s="73">
        <f>(SUM(C484,C485))</f>
        <v>0</v>
      </c>
      <c r="D482" s="73">
        <f>(SUM(D484,D486))</f>
        <v>530.89123365850423</v>
      </c>
      <c r="E482" s="73">
        <f>(SUM(E485))</f>
        <v>530.89123365850423</v>
      </c>
      <c r="F482" s="73">
        <f>(SUM(F485))</f>
        <v>530.89123365850423</v>
      </c>
      <c r="G482" s="73">
        <f>(SUM(G485))</f>
        <v>530.89123365850423</v>
      </c>
      <c r="H482" s="73">
        <f>(SUM(H485))</f>
        <v>530.89123365850423</v>
      </c>
      <c r="I482" s="73">
        <f t="shared" ref="I482:L482" si="187">SUM(I485)</f>
        <v>0</v>
      </c>
      <c r="J482" s="73">
        <f t="shared" si="187"/>
        <v>0</v>
      </c>
      <c r="K482" s="73">
        <f t="shared" si="187"/>
        <v>0</v>
      </c>
      <c r="L482" s="73">
        <f t="shared" si="187"/>
        <v>0</v>
      </c>
    </row>
    <row r="483" spans="1:12" x14ac:dyDescent="0.25">
      <c r="A483" s="71">
        <v>322</v>
      </c>
      <c r="B483" s="72" t="s">
        <v>144</v>
      </c>
      <c r="C483" s="73">
        <f>(D483+E483+G483+H483+I483+J483+K483+L483)</f>
        <v>0</v>
      </c>
      <c r="D483" s="73">
        <v>0</v>
      </c>
      <c r="E483" s="73">
        <v>0</v>
      </c>
      <c r="F483" s="73">
        <v>0</v>
      </c>
      <c r="G483" s="73">
        <v>0</v>
      </c>
      <c r="H483" s="73">
        <v>0</v>
      </c>
      <c r="I483" s="73"/>
      <c r="J483" s="73"/>
      <c r="K483" s="73"/>
      <c r="L483" s="73"/>
    </row>
    <row r="484" spans="1:12" x14ac:dyDescent="0.25">
      <c r="A484" s="63">
        <v>3224</v>
      </c>
      <c r="B484" s="64" t="s">
        <v>234</v>
      </c>
      <c r="C484" s="65">
        <f>(D484+E484+G484+H484+I484+J484+K484+L484)</f>
        <v>0</v>
      </c>
      <c r="D484" s="65">
        <v>0</v>
      </c>
      <c r="E484" s="65">
        <v>0</v>
      </c>
      <c r="F484" s="65">
        <v>0</v>
      </c>
      <c r="G484" s="65">
        <v>0</v>
      </c>
      <c r="H484" s="65">
        <v>0</v>
      </c>
      <c r="I484" s="65"/>
      <c r="J484" s="65"/>
      <c r="K484" s="65"/>
      <c r="L484" s="65"/>
    </row>
    <row r="485" spans="1:12" x14ac:dyDescent="0.25">
      <c r="A485" s="71">
        <v>323</v>
      </c>
      <c r="B485" s="72" t="s">
        <v>99</v>
      </c>
      <c r="C485" s="73">
        <v>0</v>
      </c>
      <c r="D485" s="73">
        <f>(SUM(D486))</f>
        <v>530.89123365850423</v>
      </c>
      <c r="E485" s="73">
        <f>(SUM(E486))</f>
        <v>530.89123365850423</v>
      </c>
      <c r="F485" s="73">
        <f>(SUM(F486))</f>
        <v>530.89123365850423</v>
      </c>
      <c r="G485" s="73">
        <f>(SUM(G486))</f>
        <v>530.89123365850423</v>
      </c>
      <c r="H485" s="73">
        <f>(SUM(H486))</f>
        <v>530.89123365850423</v>
      </c>
      <c r="I485" s="73">
        <f t="shared" ref="I485:L485" si="188">SUM(I486)</f>
        <v>0</v>
      </c>
      <c r="J485" s="73">
        <f t="shared" si="188"/>
        <v>0</v>
      </c>
      <c r="K485" s="73">
        <f t="shared" si="188"/>
        <v>0</v>
      </c>
      <c r="L485" s="73">
        <f t="shared" si="188"/>
        <v>0</v>
      </c>
    </row>
    <row r="486" spans="1:12" x14ac:dyDescent="0.25">
      <c r="A486" s="63">
        <v>3232</v>
      </c>
      <c r="B486" s="64" t="s">
        <v>265</v>
      </c>
      <c r="C486" s="65">
        <v>0</v>
      </c>
      <c r="D486" s="65">
        <v>530.89123365850423</v>
      </c>
      <c r="E486" s="65">
        <v>530.89123365850423</v>
      </c>
      <c r="F486" s="65">
        <v>530.89123365850423</v>
      </c>
      <c r="G486" s="65">
        <v>530.89123365850423</v>
      </c>
      <c r="H486" s="65">
        <v>530.89123365850423</v>
      </c>
      <c r="I486" s="65">
        <v>0</v>
      </c>
      <c r="J486" s="65">
        <v>0</v>
      </c>
      <c r="K486" s="65"/>
      <c r="L486" s="65"/>
    </row>
    <row r="487" spans="1:12" ht="52.8" x14ac:dyDescent="0.25">
      <c r="A487" s="55" t="s">
        <v>185</v>
      </c>
      <c r="B487" s="56" t="s">
        <v>186</v>
      </c>
      <c r="C487" s="57">
        <f t="shared" ref="C487:H487" si="189">(SUM(C489))</f>
        <v>0</v>
      </c>
      <c r="D487" s="57">
        <f t="shared" si="189"/>
        <v>265.44561682925212</v>
      </c>
      <c r="E487" s="57">
        <f t="shared" si="189"/>
        <v>265.44561682925212</v>
      </c>
      <c r="F487" s="57">
        <f t="shared" si="189"/>
        <v>265.44561682925212</v>
      </c>
      <c r="G487" s="57">
        <f t="shared" si="189"/>
        <v>265.44561682925212</v>
      </c>
      <c r="H487" s="57">
        <f t="shared" si="189"/>
        <v>265.44561682925212</v>
      </c>
      <c r="I487" s="57">
        <f t="shared" ref="I487:L487" si="190">SUM(I489)</f>
        <v>0</v>
      </c>
      <c r="J487" s="57">
        <f t="shared" si="190"/>
        <v>0</v>
      </c>
      <c r="K487" s="57">
        <f t="shared" si="190"/>
        <v>0</v>
      </c>
      <c r="L487" s="57">
        <f t="shared" si="190"/>
        <v>0</v>
      </c>
    </row>
    <row r="488" spans="1:12" x14ac:dyDescent="0.25">
      <c r="A488" s="58" t="s">
        <v>229</v>
      </c>
      <c r="B488" s="56" t="s">
        <v>212</v>
      </c>
      <c r="C488" s="57">
        <v>0</v>
      </c>
      <c r="D488" s="57">
        <v>0</v>
      </c>
      <c r="E488" s="57">
        <v>0</v>
      </c>
      <c r="F488" s="57">
        <v>0</v>
      </c>
      <c r="G488" s="57">
        <v>0</v>
      </c>
      <c r="H488" s="57">
        <v>0</v>
      </c>
      <c r="I488" s="57"/>
      <c r="J488" s="57"/>
      <c r="K488" s="57"/>
      <c r="L488" s="57"/>
    </row>
    <row r="489" spans="1:12" x14ac:dyDescent="0.25">
      <c r="A489" s="59">
        <v>3</v>
      </c>
      <c r="B489" s="60" t="s">
        <v>22</v>
      </c>
      <c r="C489" s="61">
        <f>(SUM(C490))</f>
        <v>0</v>
      </c>
      <c r="D489" s="61">
        <f>(SUM(D490+D495))</f>
        <v>265.44561682925212</v>
      </c>
      <c r="E489" s="61">
        <f>(SUM(E490+E495))</f>
        <v>265.44561682925212</v>
      </c>
      <c r="F489" s="61">
        <f>(SUM(F490+F495))</f>
        <v>265.44561682925212</v>
      </c>
      <c r="G489" s="61">
        <f>(SUM(G490+G495))</f>
        <v>265.44561682925212</v>
      </c>
      <c r="H489" s="61">
        <f>(SUM(H490+H495))</f>
        <v>265.44561682925212</v>
      </c>
      <c r="I489" s="61">
        <f t="shared" ref="I489:K489" si="191">SUM(I490+I495)</f>
        <v>0</v>
      </c>
      <c r="J489" s="61">
        <f t="shared" si="191"/>
        <v>0</v>
      </c>
      <c r="K489" s="61">
        <f t="shared" si="191"/>
        <v>0</v>
      </c>
      <c r="L489" s="61">
        <f>SUM(L490+L495)</f>
        <v>0</v>
      </c>
    </row>
    <row r="490" spans="1:12" x14ac:dyDescent="0.25">
      <c r="A490" s="59">
        <v>32</v>
      </c>
      <c r="B490" s="60" t="s">
        <v>30</v>
      </c>
      <c r="C490" s="61">
        <f>(SUM(C491:C495))</f>
        <v>0</v>
      </c>
      <c r="D490" s="61">
        <f>(SUM(D491+D493))</f>
        <v>0</v>
      </c>
      <c r="E490" s="61">
        <f>(SUM(E491+E493))</f>
        <v>0</v>
      </c>
      <c r="F490" s="61">
        <f>(SUM(F491+F493))</f>
        <v>0</v>
      </c>
      <c r="G490" s="61">
        <f>(SUM(G491+G493))</f>
        <v>0</v>
      </c>
      <c r="H490" s="61">
        <f>(SUM(H491+H493))</f>
        <v>0</v>
      </c>
      <c r="I490" s="61">
        <f t="shared" ref="I490:K490" si="192">SUM(I491+I493)</f>
        <v>0</v>
      </c>
      <c r="J490" s="61">
        <f t="shared" si="192"/>
        <v>0</v>
      </c>
      <c r="K490" s="61">
        <f t="shared" si="192"/>
        <v>0</v>
      </c>
      <c r="L490" s="61">
        <f>SUM(L491+L493)</f>
        <v>0</v>
      </c>
    </row>
    <row r="491" spans="1:12" x14ac:dyDescent="0.25">
      <c r="A491" s="59">
        <v>322</v>
      </c>
      <c r="B491" s="60" t="s">
        <v>144</v>
      </c>
      <c r="C491" s="61">
        <f t="shared" ref="C491:H491" si="193">(SUM(C492))</f>
        <v>0</v>
      </c>
      <c r="D491" s="61">
        <f t="shared" si="193"/>
        <v>0</v>
      </c>
      <c r="E491" s="61">
        <f t="shared" si="193"/>
        <v>0</v>
      </c>
      <c r="F491" s="61">
        <f t="shared" si="193"/>
        <v>0</v>
      </c>
      <c r="G491" s="61">
        <f t="shared" si="193"/>
        <v>0</v>
      </c>
      <c r="H491" s="61">
        <f t="shared" si="193"/>
        <v>0</v>
      </c>
      <c r="I491" s="61">
        <f t="shared" ref="I491:L491" si="194">SUM(I492)</f>
        <v>0</v>
      </c>
      <c r="J491" s="61">
        <f t="shared" si="194"/>
        <v>0</v>
      </c>
      <c r="K491" s="61">
        <f t="shared" si="194"/>
        <v>0</v>
      </c>
      <c r="L491" s="61">
        <f t="shared" si="194"/>
        <v>0</v>
      </c>
    </row>
    <row r="492" spans="1:12" x14ac:dyDescent="0.25">
      <c r="A492" s="63">
        <v>3222</v>
      </c>
      <c r="B492" s="64" t="s">
        <v>94</v>
      </c>
      <c r="C492" s="65">
        <v>0</v>
      </c>
      <c r="D492" s="65">
        <v>0</v>
      </c>
      <c r="E492" s="65">
        <v>0</v>
      </c>
      <c r="F492" s="65">
        <v>0</v>
      </c>
      <c r="G492" s="65">
        <v>0</v>
      </c>
      <c r="H492" s="65">
        <v>0</v>
      </c>
      <c r="I492" s="65"/>
      <c r="J492" s="65"/>
      <c r="K492" s="65"/>
      <c r="L492" s="65"/>
    </row>
    <row r="493" spans="1:12" ht="26.4" x14ac:dyDescent="0.25">
      <c r="A493" s="59">
        <v>329</v>
      </c>
      <c r="B493" s="60" t="s">
        <v>154</v>
      </c>
      <c r="C493" s="61">
        <f t="shared" ref="C493:H493" si="195">(SUM(C494))</f>
        <v>0</v>
      </c>
      <c r="D493" s="61">
        <f t="shared" si="195"/>
        <v>0</v>
      </c>
      <c r="E493" s="61">
        <f t="shared" si="195"/>
        <v>0</v>
      </c>
      <c r="F493" s="61">
        <f t="shared" si="195"/>
        <v>0</v>
      </c>
      <c r="G493" s="61">
        <f t="shared" si="195"/>
        <v>0</v>
      </c>
      <c r="H493" s="61">
        <f t="shared" si="195"/>
        <v>0</v>
      </c>
      <c r="I493" s="61">
        <f t="shared" ref="I493:L493" si="196">SUM(I494)</f>
        <v>0</v>
      </c>
      <c r="J493" s="61">
        <f t="shared" si="196"/>
        <v>0</v>
      </c>
      <c r="K493" s="61">
        <f t="shared" si="196"/>
        <v>0</v>
      </c>
      <c r="L493" s="61">
        <f t="shared" si="196"/>
        <v>0</v>
      </c>
    </row>
    <row r="494" spans="1:12" x14ac:dyDescent="0.25">
      <c r="A494" s="63">
        <v>3299</v>
      </c>
      <c r="B494" s="64" t="s">
        <v>154</v>
      </c>
      <c r="C494" s="65">
        <v>0</v>
      </c>
      <c r="D494" s="65">
        <v>0</v>
      </c>
      <c r="E494" s="65">
        <v>0</v>
      </c>
      <c r="F494" s="65">
        <v>0</v>
      </c>
      <c r="G494" s="65">
        <v>0</v>
      </c>
      <c r="H494" s="65">
        <v>0</v>
      </c>
      <c r="I494" s="65"/>
      <c r="J494" s="65"/>
      <c r="K494" s="65"/>
      <c r="L494" s="65"/>
    </row>
    <row r="495" spans="1:12" ht="26.4" x14ac:dyDescent="0.25">
      <c r="A495" s="59">
        <v>37</v>
      </c>
      <c r="B495" s="64" t="s">
        <v>161</v>
      </c>
      <c r="C495" s="61">
        <f t="shared" ref="C495:H495" si="197">(SUM(C496))</f>
        <v>0</v>
      </c>
      <c r="D495" s="61">
        <f t="shared" si="197"/>
        <v>265.44561682925212</v>
      </c>
      <c r="E495" s="61">
        <f t="shared" si="197"/>
        <v>265.44561682925212</v>
      </c>
      <c r="F495" s="61">
        <f t="shared" si="197"/>
        <v>265.44561682925212</v>
      </c>
      <c r="G495" s="61">
        <f t="shared" si="197"/>
        <v>265.44561682925212</v>
      </c>
      <c r="H495" s="61">
        <f t="shared" si="197"/>
        <v>265.44561682925212</v>
      </c>
      <c r="I495" s="61">
        <f t="shared" ref="I495:L496" si="198">SUM(I496)</f>
        <v>0</v>
      </c>
      <c r="J495" s="61">
        <f t="shared" si="198"/>
        <v>0</v>
      </c>
      <c r="K495" s="61">
        <f t="shared" si="198"/>
        <v>0</v>
      </c>
      <c r="L495" s="61">
        <f t="shared" si="198"/>
        <v>0</v>
      </c>
    </row>
    <row r="496" spans="1:12" ht="26.4" x14ac:dyDescent="0.25">
      <c r="A496" s="59">
        <v>372</v>
      </c>
      <c r="B496" s="64" t="s">
        <v>162</v>
      </c>
      <c r="C496" s="61">
        <v>0</v>
      </c>
      <c r="D496" s="61">
        <f>(SUM(D497))</f>
        <v>265.44561682925212</v>
      </c>
      <c r="E496" s="61">
        <f>(SUM(E497))</f>
        <v>265.44561682925212</v>
      </c>
      <c r="F496" s="61">
        <f>(SUM(F497))</f>
        <v>265.44561682925212</v>
      </c>
      <c r="G496" s="61">
        <f>(SUM(G497))</f>
        <v>265.44561682925212</v>
      </c>
      <c r="H496" s="61">
        <f>(SUM(H497))</f>
        <v>265.44561682925212</v>
      </c>
      <c r="I496" s="61">
        <f t="shared" si="198"/>
        <v>0</v>
      </c>
      <c r="J496" s="61">
        <f t="shared" si="198"/>
        <v>0</v>
      </c>
      <c r="K496" s="61">
        <f t="shared" si="198"/>
        <v>0</v>
      </c>
      <c r="L496" s="61">
        <f t="shared" si="198"/>
        <v>0</v>
      </c>
    </row>
    <row r="497" spans="1:12" ht="26.4" x14ac:dyDescent="0.25">
      <c r="A497" s="63">
        <v>3722</v>
      </c>
      <c r="B497" s="64" t="s">
        <v>187</v>
      </c>
      <c r="C497" s="65">
        <v>0</v>
      </c>
      <c r="D497" s="65">
        <v>265.44561682925212</v>
      </c>
      <c r="E497" s="65">
        <v>265.44561682925212</v>
      </c>
      <c r="F497" s="65">
        <v>265.44561682925212</v>
      </c>
      <c r="G497" s="65">
        <v>265.44561682925212</v>
      </c>
      <c r="H497" s="65">
        <v>265.44561682925212</v>
      </c>
      <c r="I497" s="65"/>
      <c r="J497" s="65"/>
      <c r="K497" s="65"/>
      <c r="L497" s="65"/>
    </row>
    <row r="498" spans="1:12" ht="52.8" x14ac:dyDescent="0.25">
      <c r="A498" s="55" t="s">
        <v>266</v>
      </c>
      <c r="B498" s="56" t="s">
        <v>267</v>
      </c>
      <c r="C498" s="163">
        <f t="shared" ref="C498:H498" si="199">(SUM(C500+C504))</f>
        <v>5090.8900000000003</v>
      </c>
      <c r="D498" s="57">
        <f t="shared" si="199"/>
        <v>9290.596589023824</v>
      </c>
      <c r="E498" s="57">
        <f t="shared" si="199"/>
        <v>9290.596589023824</v>
      </c>
      <c r="F498" s="57">
        <f t="shared" si="199"/>
        <v>9290.596589023824</v>
      </c>
      <c r="G498" s="57">
        <f t="shared" si="199"/>
        <v>9290.596589023824</v>
      </c>
      <c r="H498" s="57">
        <f t="shared" si="199"/>
        <v>9290.596589023824</v>
      </c>
      <c r="I498" s="57">
        <f t="shared" ref="I498:L498" si="200">SUM(I500+I504)</f>
        <v>0</v>
      </c>
      <c r="J498" s="57">
        <f t="shared" si="200"/>
        <v>0</v>
      </c>
      <c r="K498" s="57">
        <f t="shared" si="200"/>
        <v>0</v>
      </c>
      <c r="L498" s="57">
        <f t="shared" si="200"/>
        <v>0</v>
      </c>
    </row>
    <row r="499" spans="1:12" x14ac:dyDescent="0.25">
      <c r="A499" s="58" t="s">
        <v>229</v>
      </c>
      <c r="B499" s="56" t="s">
        <v>212</v>
      </c>
      <c r="C499" s="57">
        <v>0</v>
      </c>
      <c r="D499" s="57">
        <v>0</v>
      </c>
      <c r="E499" s="57">
        <v>0</v>
      </c>
      <c r="F499" s="57">
        <v>0</v>
      </c>
      <c r="G499" s="57">
        <v>0</v>
      </c>
      <c r="H499" s="57">
        <v>0</v>
      </c>
      <c r="I499" s="57"/>
      <c r="J499" s="57"/>
      <c r="K499" s="57"/>
      <c r="L499" s="57"/>
    </row>
    <row r="500" spans="1:12" x14ac:dyDescent="0.25">
      <c r="A500" s="71">
        <v>3</v>
      </c>
      <c r="B500" s="72" t="s">
        <v>22</v>
      </c>
      <c r="C500" s="61">
        <f t="shared" ref="C500:H501" si="201">(SUM(C501))</f>
        <v>5090.8900000000003</v>
      </c>
      <c r="D500" s="73">
        <f t="shared" si="201"/>
        <v>9290.596589023824</v>
      </c>
      <c r="E500" s="73">
        <f t="shared" si="201"/>
        <v>9290.596589023824</v>
      </c>
      <c r="F500" s="73">
        <f t="shared" si="201"/>
        <v>9290.596589023824</v>
      </c>
      <c r="G500" s="73">
        <f t="shared" si="201"/>
        <v>9290.596589023824</v>
      </c>
      <c r="H500" s="73">
        <f t="shared" si="201"/>
        <v>9290.596589023824</v>
      </c>
      <c r="I500" s="73">
        <f t="shared" ref="I500:L502" si="202">SUM(I501)</f>
        <v>0</v>
      </c>
      <c r="J500" s="73">
        <f t="shared" si="202"/>
        <v>0</v>
      </c>
      <c r="K500" s="73">
        <f t="shared" si="202"/>
        <v>0</v>
      </c>
      <c r="L500" s="73">
        <f t="shared" si="202"/>
        <v>0</v>
      </c>
    </row>
    <row r="501" spans="1:12" ht="26.4" x14ac:dyDescent="0.25">
      <c r="A501" s="71">
        <v>37</v>
      </c>
      <c r="B501" s="72" t="s">
        <v>161</v>
      </c>
      <c r="C501" s="61">
        <f t="shared" si="201"/>
        <v>5090.8900000000003</v>
      </c>
      <c r="D501" s="73">
        <f t="shared" si="201"/>
        <v>9290.596589023824</v>
      </c>
      <c r="E501" s="73">
        <f t="shared" si="201"/>
        <v>9290.596589023824</v>
      </c>
      <c r="F501" s="73">
        <f t="shared" si="201"/>
        <v>9290.596589023824</v>
      </c>
      <c r="G501" s="73">
        <f t="shared" si="201"/>
        <v>9290.596589023824</v>
      </c>
      <c r="H501" s="73">
        <f t="shared" si="201"/>
        <v>9290.596589023824</v>
      </c>
      <c r="I501" s="73">
        <f t="shared" si="202"/>
        <v>0</v>
      </c>
      <c r="J501" s="73">
        <f t="shared" si="202"/>
        <v>0</v>
      </c>
      <c r="K501" s="73">
        <f t="shared" si="202"/>
        <v>0</v>
      </c>
      <c r="L501" s="73">
        <f t="shared" si="202"/>
        <v>0</v>
      </c>
    </row>
    <row r="502" spans="1:12" ht="26.4" x14ac:dyDescent="0.25">
      <c r="A502" s="71">
        <v>372</v>
      </c>
      <c r="B502" s="72" t="s">
        <v>162</v>
      </c>
      <c r="C502" s="73">
        <v>5090.8900000000003</v>
      </c>
      <c r="D502" s="73">
        <f>(SUM(D503))</f>
        <v>9290.596589023824</v>
      </c>
      <c r="E502" s="73">
        <f>(SUM(E503))</f>
        <v>9290.596589023824</v>
      </c>
      <c r="F502" s="73">
        <f>(SUM(F503))</f>
        <v>9290.596589023824</v>
      </c>
      <c r="G502" s="73">
        <f>(SUM(G503))</f>
        <v>9290.596589023824</v>
      </c>
      <c r="H502" s="73">
        <f>(SUM(H503))</f>
        <v>9290.596589023824</v>
      </c>
      <c r="I502" s="73">
        <f t="shared" si="202"/>
        <v>0</v>
      </c>
      <c r="J502" s="73">
        <f t="shared" si="202"/>
        <v>0</v>
      </c>
      <c r="K502" s="73">
        <f t="shared" si="202"/>
        <v>0</v>
      </c>
      <c r="L502" s="73">
        <f t="shared" si="202"/>
        <v>0</v>
      </c>
    </row>
    <row r="503" spans="1:12" ht="26.4" x14ac:dyDescent="0.25">
      <c r="A503" s="63">
        <v>3722</v>
      </c>
      <c r="B503" s="64" t="s">
        <v>268</v>
      </c>
      <c r="C503" s="65">
        <v>5090.8900000000003</v>
      </c>
      <c r="D503" s="65">
        <v>9290.596589023824</v>
      </c>
      <c r="E503" s="65">
        <v>9290.596589023824</v>
      </c>
      <c r="F503" s="65">
        <v>9290.596589023824</v>
      </c>
      <c r="G503" s="65">
        <v>9290.596589023824</v>
      </c>
      <c r="H503" s="65">
        <v>9290.596589023824</v>
      </c>
      <c r="I503" s="65">
        <v>0</v>
      </c>
      <c r="J503" s="65"/>
      <c r="K503" s="65"/>
      <c r="L503" s="65"/>
    </row>
    <row r="504" spans="1:12" ht="26.4" x14ac:dyDescent="0.25">
      <c r="A504" s="71">
        <v>4</v>
      </c>
      <c r="B504" s="101" t="s">
        <v>24</v>
      </c>
      <c r="C504" s="73">
        <f>(D504+E504+G504+H504+I504+J504+K504+L504)</f>
        <v>0</v>
      </c>
      <c r="D504" s="73">
        <f t="shared" ref="D504:H506" si="203">(SUM(D505))</f>
        <v>0</v>
      </c>
      <c r="E504" s="73">
        <f t="shared" si="203"/>
        <v>0</v>
      </c>
      <c r="F504" s="73">
        <f t="shared" si="203"/>
        <v>0</v>
      </c>
      <c r="G504" s="73">
        <f t="shared" si="203"/>
        <v>0</v>
      </c>
      <c r="H504" s="73">
        <f t="shared" si="203"/>
        <v>0</v>
      </c>
      <c r="I504" s="73">
        <f t="shared" ref="I504:L506" si="204">SUM(I505)</f>
        <v>0</v>
      </c>
      <c r="J504" s="73">
        <f t="shared" si="204"/>
        <v>0</v>
      </c>
      <c r="K504" s="73">
        <f t="shared" si="204"/>
        <v>0</v>
      </c>
      <c r="L504" s="73">
        <f t="shared" si="204"/>
        <v>0</v>
      </c>
    </row>
    <row r="505" spans="1:12" ht="26.4" x14ac:dyDescent="0.25">
      <c r="A505" s="71">
        <v>42</v>
      </c>
      <c r="B505" s="101" t="s">
        <v>42</v>
      </c>
      <c r="C505" s="73">
        <f>(D505+E505+G505+H505+I505+J505+K505+L505)</f>
        <v>0</v>
      </c>
      <c r="D505" s="73">
        <f t="shared" si="203"/>
        <v>0</v>
      </c>
      <c r="E505" s="73">
        <f t="shared" si="203"/>
        <v>0</v>
      </c>
      <c r="F505" s="73">
        <f t="shared" si="203"/>
        <v>0</v>
      </c>
      <c r="G505" s="73">
        <f t="shared" si="203"/>
        <v>0</v>
      </c>
      <c r="H505" s="73">
        <f t="shared" si="203"/>
        <v>0</v>
      </c>
      <c r="I505" s="73">
        <f t="shared" si="204"/>
        <v>0</v>
      </c>
      <c r="J505" s="73">
        <f t="shared" si="204"/>
        <v>0</v>
      </c>
      <c r="K505" s="73">
        <f t="shared" si="204"/>
        <v>0</v>
      </c>
      <c r="L505" s="73">
        <f t="shared" si="204"/>
        <v>0</v>
      </c>
    </row>
    <row r="506" spans="1:12" ht="26.4" x14ac:dyDescent="0.25">
      <c r="A506" s="71">
        <v>424</v>
      </c>
      <c r="B506" s="72" t="s">
        <v>258</v>
      </c>
      <c r="C506" s="73">
        <f>(D506+E506+G506+H506+I506+J506+K506+L506)</f>
        <v>0</v>
      </c>
      <c r="D506" s="73">
        <f t="shared" si="203"/>
        <v>0</v>
      </c>
      <c r="E506" s="73">
        <f t="shared" si="203"/>
        <v>0</v>
      </c>
      <c r="F506" s="73">
        <f t="shared" si="203"/>
        <v>0</v>
      </c>
      <c r="G506" s="73">
        <f t="shared" si="203"/>
        <v>0</v>
      </c>
      <c r="H506" s="73">
        <f t="shared" si="203"/>
        <v>0</v>
      </c>
      <c r="I506" s="73">
        <f t="shared" si="204"/>
        <v>0</v>
      </c>
      <c r="J506" s="73">
        <f t="shared" si="204"/>
        <v>0</v>
      </c>
      <c r="K506" s="73">
        <f t="shared" si="204"/>
        <v>0</v>
      </c>
      <c r="L506" s="73">
        <f t="shared" si="204"/>
        <v>0</v>
      </c>
    </row>
    <row r="507" spans="1:12" x14ac:dyDescent="0.25">
      <c r="A507" s="63">
        <v>4241</v>
      </c>
      <c r="B507" s="64" t="s">
        <v>269</v>
      </c>
      <c r="C507" s="65">
        <f>(D507+E507+G507+H507+I507+J507+K507+L507)</f>
        <v>0</v>
      </c>
      <c r="D507" s="65">
        <v>0</v>
      </c>
      <c r="E507" s="65">
        <v>0</v>
      </c>
      <c r="F507" s="65">
        <v>0</v>
      </c>
      <c r="G507" s="65">
        <v>0</v>
      </c>
      <c r="H507" s="65">
        <v>0</v>
      </c>
      <c r="I507" s="65"/>
      <c r="J507" s="65"/>
      <c r="K507" s="65"/>
      <c r="L507" s="65"/>
    </row>
    <row r="508" spans="1:12" ht="52.8" x14ac:dyDescent="0.25">
      <c r="A508" s="66" t="s">
        <v>180</v>
      </c>
      <c r="B508" s="67" t="s">
        <v>320</v>
      </c>
      <c r="C508" s="57">
        <f>(SUM(C510))</f>
        <v>0</v>
      </c>
      <c r="D508" s="57">
        <f>(SUM(D510))</f>
        <v>0</v>
      </c>
      <c r="E508" s="57">
        <f>(SUM(E510))</f>
        <v>0</v>
      </c>
      <c r="F508" s="57">
        <f>(SUM(F510))</f>
        <v>286</v>
      </c>
      <c r="G508" s="57">
        <f>(SUM(G510))</f>
        <v>286</v>
      </c>
      <c r="H508" s="57">
        <f>(SUM(H510))</f>
        <v>286</v>
      </c>
      <c r="I508" s="57">
        <f>SUM(I510)</f>
        <v>0</v>
      </c>
      <c r="J508" s="57">
        <f>SUM(J510)</f>
        <v>0</v>
      </c>
      <c r="K508" s="57">
        <f>SUM(K510)</f>
        <v>0</v>
      </c>
      <c r="L508" s="57">
        <f>SUM(L510)</f>
        <v>0</v>
      </c>
    </row>
    <row r="509" spans="1:12" x14ac:dyDescent="0.25">
      <c r="A509" s="231" t="s">
        <v>321</v>
      </c>
      <c r="B509" s="67" t="s">
        <v>212</v>
      </c>
      <c r="C509" s="57"/>
      <c r="D509" s="57"/>
      <c r="E509" s="57"/>
      <c r="F509" s="57"/>
      <c r="G509" s="57"/>
      <c r="H509" s="57"/>
      <c r="I509" s="57"/>
      <c r="J509" s="57"/>
      <c r="K509" s="57"/>
      <c r="L509" s="57"/>
    </row>
    <row r="510" spans="1:12" x14ac:dyDescent="0.25">
      <c r="A510" s="59">
        <v>3</v>
      </c>
      <c r="B510" s="60" t="s">
        <v>22</v>
      </c>
      <c r="C510" s="61">
        <f t="shared" ref="C510:H512" si="205">(SUM(C511))</f>
        <v>0</v>
      </c>
      <c r="D510" s="61">
        <f t="shared" si="205"/>
        <v>0</v>
      </c>
      <c r="E510" s="61">
        <f t="shared" si="205"/>
        <v>0</v>
      </c>
      <c r="F510" s="61">
        <f t="shared" si="205"/>
        <v>286</v>
      </c>
      <c r="G510" s="61">
        <f t="shared" si="205"/>
        <v>286</v>
      </c>
      <c r="H510" s="61">
        <f t="shared" si="205"/>
        <v>286</v>
      </c>
      <c r="I510" s="61">
        <f t="shared" ref="I510:L512" si="206">SUM(I511)</f>
        <v>0</v>
      </c>
      <c r="J510" s="61">
        <f t="shared" si="206"/>
        <v>0</v>
      </c>
      <c r="K510" s="61">
        <f t="shared" si="206"/>
        <v>0</v>
      </c>
      <c r="L510" s="61">
        <f t="shared" si="206"/>
        <v>0</v>
      </c>
    </row>
    <row r="511" spans="1:12" x14ac:dyDescent="0.25">
      <c r="A511" s="59">
        <v>38</v>
      </c>
      <c r="B511" s="60" t="s">
        <v>121</v>
      </c>
      <c r="C511" s="61">
        <f t="shared" si="205"/>
        <v>0</v>
      </c>
      <c r="D511" s="61">
        <f t="shared" si="205"/>
        <v>0</v>
      </c>
      <c r="E511" s="61">
        <f t="shared" si="205"/>
        <v>0</v>
      </c>
      <c r="F511" s="61">
        <f t="shared" si="205"/>
        <v>286</v>
      </c>
      <c r="G511" s="61">
        <f t="shared" si="205"/>
        <v>286</v>
      </c>
      <c r="H511" s="61">
        <f t="shared" si="205"/>
        <v>286</v>
      </c>
      <c r="I511" s="61">
        <f t="shared" si="206"/>
        <v>0</v>
      </c>
      <c r="J511" s="61">
        <f t="shared" si="206"/>
        <v>0</v>
      </c>
      <c r="K511" s="61">
        <f t="shared" si="206"/>
        <v>0</v>
      </c>
      <c r="L511" s="61">
        <f t="shared" si="206"/>
        <v>0</v>
      </c>
    </row>
    <row r="512" spans="1:12" x14ac:dyDescent="0.25">
      <c r="A512" s="59">
        <v>381</v>
      </c>
      <c r="B512" s="60" t="s">
        <v>65</v>
      </c>
      <c r="C512" s="61">
        <f t="shared" si="205"/>
        <v>0</v>
      </c>
      <c r="D512" s="61">
        <f t="shared" si="205"/>
        <v>0</v>
      </c>
      <c r="E512" s="61">
        <f t="shared" si="205"/>
        <v>0</v>
      </c>
      <c r="F512" s="61">
        <f t="shared" si="205"/>
        <v>286</v>
      </c>
      <c r="G512" s="61">
        <f t="shared" si="205"/>
        <v>286</v>
      </c>
      <c r="H512" s="61">
        <f t="shared" si="205"/>
        <v>286</v>
      </c>
      <c r="I512" s="61">
        <f t="shared" si="206"/>
        <v>0</v>
      </c>
      <c r="J512" s="61">
        <f t="shared" si="206"/>
        <v>0</v>
      </c>
      <c r="K512" s="61">
        <f t="shared" si="206"/>
        <v>0</v>
      </c>
      <c r="L512" s="61">
        <f t="shared" si="206"/>
        <v>0</v>
      </c>
    </row>
    <row r="513" spans="1:12" x14ac:dyDescent="0.25">
      <c r="A513" s="63">
        <v>3812</v>
      </c>
      <c r="B513" s="64" t="s">
        <v>322</v>
      </c>
      <c r="C513" s="65">
        <v>0</v>
      </c>
      <c r="D513" s="65">
        <v>0</v>
      </c>
      <c r="E513" s="65">
        <v>0</v>
      </c>
      <c r="F513" s="160">
        <v>286</v>
      </c>
      <c r="G513" s="160">
        <v>286</v>
      </c>
      <c r="H513" s="160">
        <v>286</v>
      </c>
      <c r="I513" s="65"/>
      <c r="J513" s="65"/>
      <c r="K513" s="65"/>
      <c r="L513" s="65"/>
    </row>
    <row r="521" spans="1:12" x14ac:dyDescent="0.25">
      <c r="G521" s="130" t="s">
        <v>294</v>
      </c>
    </row>
    <row r="544" spans="1:12" s="115" customFormat="1" ht="12" x14ac:dyDescent="0.25">
      <c r="A544" s="128"/>
      <c r="B544" s="129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</row>
  </sheetData>
  <mergeCells count="2">
    <mergeCell ref="A1:L1"/>
    <mergeCell ref="M58:Q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rač. pr. i ras. izvori fin.</vt:lpstr>
      <vt:lpstr>fin plan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Branka</cp:lastModifiedBy>
  <cp:lastPrinted>2023-10-11T11:09:28Z</cp:lastPrinted>
  <dcterms:created xsi:type="dcterms:W3CDTF">2022-08-12T12:51:27Z</dcterms:created>
  <dcterms:modified xsi:type="dcterms:W3CDTF">2023-12-13T19:55:54Z</dcterms:modified>
</cp:coreProperties>
</file>