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ŠKOLA\BAKAR 2022\PLAN 2023-2025\"/>
    </mc:Choice>
  </mc:AlternateContent>
  <bookViews>
    <workbookView xWindow="0" yWindow="0" windowWidth="19200" windowHeight="11490" firstSheet="3" activeTab="5"/>
  </bookViews>
  <sheets>
    <sheet name="SAŽETAK - HRK" sheetId="9" r:id="rId1"/>
    <sheet name="SAŽETAK - EUR" sheetId="1" r:id="rId2"/>
    <sheet name="Račun prihoda i rashoda" sheetId="8" r:id="rId3"/>
    <sheet name="Rashodi prema funkcijskoj kl" sheetId="5" r:id="rId4"/>
    <sheet name="Račun financiranja" sheetId="6" r:id="rId5"/>
    <sheet name="POSEBNI DIO" sheetId="7" r:id="rId6"/>
    <sheet name="List2" sheetId="2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8" l="1"/>
  <c r="J13" i="9" l="1"/>
  <c r="J12" i="9"/>
  <c r="J9" i="9"/>
  <c r="I13" i="9"/>
  <c r="I12" i="9"/>
  <c r="I9" i="9"/>
  <c r="H9" i="9"/>
  <c r="H13" i="9"/>
  <c r="H12" i="9"/>
  <c r="H12" i="1"/>
  <c r="E19" i="8"/>
  <c r="E36" i="8"/>
  <c r="E12" i="5"/>
  <c r="E18" i="7"/>
  <c r="J13" i="5" l="1"/>
  <c r="J12" i="5"/>
  <c r="J10" i="5"/>
  <c r="H13" i="5"/>
  <c r="H12" i="5"/>
  <c r="F13" i="5"/>
  <c r="F12" i="5"/>
  <c r="D10" i="5"/>
  <c r="D12" i="5"/>
  <c r="I10" i="5"/>
  <c r="G10" i="5"/>
  <c r="E10" i="5"/>
  <c r="F10" i="5" s="1"/>
  <c r="C10" i="5"/>
  <c r="B10" i="5"/>
  <c r="J146" i="7"/>
  <c r="J143" i="7"/>
  <c r="J138" i="7"/>
  <c r="J135" i="7"/>
  <c r="J114" i="7"/>
  <c r="J104" i="7"/>
  <c r="J102" i="7"/>
  <c r="J101" i="7"/>
  <c r="J94" i="7"/>
  <c r="J93" i="7"/>
  <c r="J90" i="7"/>
  <c r="J87" i="7"/>
  <c r="J84" i="7"/>
  <c r="J82" i="7"/>
  <c r="J77" i="7"/>
  <c r="J76" i="7"/>
  <c r="J75" i="7"/>
  <c r="J73" i="7"/>
  <c r="J72" i="7"/>
  <c r="J71" i="7"/>
  <c r="J67" i="7"/>
  <c r="J65" i="7"/>
  <c r="J63" i="7"/>
  <c r="J27" i="7"/>
  <c r="J26" i="7"/>
  <c r="J25" i="7"/>
  <c r="J19" i="7"/>
  <c r="J18" i="7"/>
  <c r="J15" i="7"/>
  <c r="J14" i="7"/>
  <c r="J11" i="7"/>
  <c r="J10" i="7"/>
  <c r="H146" i="7"/>
  <c r="H143" i="7"/>
  <c r="H138" i="7"/>
  <c r="H135" i="7"/>
  <c r="H117" i="7"/>
  <c r="H114" i="7"/>
  <c r="H104" i="7"/>
  <c r="H102" i="7"/>
  <c r="H101" i="7"/>
  <c r="H100" i="7"/>
  <c r="H94" i="7"/>
  <c r="H93" i="7"/>
  <c r="H90" i="7"/>
  <c r="H87" i="7"/>
  <c r="H84" i="7"/>
  <c r="H77" i="7"/>
  <c r="H76" i="7"/>
  <c r="H73" i="7"/>
  <c r="H72" i="7"/>
  <c r="H70" i="7"/>
  <c r="H67" i="7"/>
  <c r="H66" i="7"/>
  <c r="H65" i="7"/>
  <c r="H27" i="7"/>
  <c r="H26" i="7"/>
  <c r="H25" i="7"/>
  <c r="H19" i="7"/>
  <c r="H18" i="7"/>
  <c r="H15" i="7"/>
  <c r="H14" i="7"/>
  <c r="H11" i="7"/>
  <c r="H10" i="7"/>
  <c r="F149" i="7"/>
  <c r="F146" i="7"/>
  <c r="F145" i="7"/>
  <c r="F138" i="7"/>
  <c r="F130" i="7"/>
  <c r="F127" i="7"/>
  <c r="F123" i="7"/>
  <c r="F118" i="7"/>
  <c r="F117" i="7"/>
  <c r="F114" i="7"/>
  <c r="F107" i="7"/>
  <c r="F106" i="7"/>
  <c r="F104" i="7"/>
  <c r="F102" i="7"/>
  <c r="F101" i="7"/>
  <c r="F94" i="7"/>
  <c r="F93" i="7"/>
  <c r="F90" i="7"/>
  <c r="F84" i="7"/>
  <c r="F77" i="7"/>
  <c r="F76" i="7"/>
  <c r="F73" i="7"/>
  <c r="F72" i="7"/>
  <c r="F67" i="7"/>
  <c r="F65" i="7"/>
  <c r="F44" i="7"/>
  <c r="F41" i="7"/>
  <c r="F36" i="7"/>
  <c r="F30" i="7"/>
  <c r="F27" i="7"/>
  <c r="F26" i="7"/>
  <c r="F25" i="7"/>
  <c r="F22" i="7"/>
  <c r="F19" i="7"/>
  <c r="F18" i="7"/>
  <c r="F15" i="7"/>
  <c r="F14" i="7"/>
  <c r="F11" i="7"/>
  <c r="F10" i="7"/>
  <c r="D130" i="7"/>
  <c r="D127" i="7"/>
  <c r="D120" i="7"/>
  <c r="D117" i="7"/>
  <c r="D114" i="7"/>
  <c r="D113" i="7"/>
  <c r="D110" i="7"/>
  <c r="D104" i="7"/>
  <c r="D101" i="7"/>
  <c r="D97" i="7"/>
  <c r="D94" i="7"/>
  <c r="D93" i="7"/>
  <c r="D84" i="7"/>
  <c r="D80" i="7"/>
  <c r="D77" i="7"/>
  <c r="D76" i="7"/>
  <c r="D73" i="7"/>
  <c r="D72" i="7"/>
  <c r="D67" i="7"/>
  <c r="D65" i="7"/>
  <c r="D61" i="7"/>
  <c r="D58" i="7"/>
  <c r="D55" i="7"/>
  <c r="D52" i="7"/>
  <c r="D41" i="7"/>
  <c r="D38" i="7"/>
  <c r="D36" i="7"/>
  <c r="D33" i="7"/>
  <c r="D30" i="7"/>
  <c r="D27" i="7"/>
  <c r="D26" i="7"/>
  <c r="D25" i="7"/>
  <c r="D22" i="7"/>
  <c r="D20" i="7"/>
  <c r="D19" i="7"/>
  <c r="D18" i="7"/>
  <c r="D15" i="7"/>
  <c r="D14" i="7"/>
  <c r="D11" i="7"/>
  <c r="I148" i="7"/>
  <c r="I147" i="7"/>
  <c r="G148" i="7"/>
  <c r="G147" i="7"/>
  <c r="E148" i="7"/>
  <c r="F148" i="7" s="1"/>
  <c r="E147" i="7"/>
  <c r="F147" i="7" s="1"/>
  <c r="C148" i="7"/>
  <c r="C147" i="7"/>
  <c r="I145" i="7"/>
  <c r="I144" i="7" s="1"/>
  <c r="G145" i="7"/>
  <c r="E145" i="7"/>
  <c r="E144" i="7" s="1"/>
  <c r="F144" i="7" s="1"/>
  <c r="C145" i="7"/>
  <c r="C144" i="7"/>
  <c r="I142" i="7"/>
  <c r="I141" i="7" s="1"/>
  <c r="J141" i="7" s="1"/>
  <c r="G142" i="7"/>
  <c r="G141" i="7" s="1"/>
  <c r="H141" i="7" s="1"/>
  <c r="E142" i="7"/>
  <c r="E141" i="7" s="1"/>
  <c r="C142" i="7"/>
  <c r="C141" i="7" s="1"/>
  <c r="I137" i="7"/>
  <c r="I136" i="7" s="1"/>
  <c r="G137" i="7"/>
  <c r="E137" i="7"/>
  <c r="C137" i="7"/>
  <c r="C136" i="7"/>
  <c r="I134" i="7"/>
  <c r="I133" i="7" s="1"/>
  <c r="G134" i="7"/>
  <c r="E134" i="7"/>
  <c r="E133" i="7" s="1"/>
  <c r="C134" i="7"/>
  <c r="C133" i="7" s="1"/>
  <c r="C132" i="7" s="1"/>
  <c r="C131" i="7" s="1"/>
  <c r="I129" i="7"/>
  <c r="I128" i="7" s="1"/>
  <c r="G129" i="7"/>
  <c r="G128" i="7" s="1"/>
  <c r="E129" i="7"/>
  <c r="E128" i="7" s="1"/>
  <c r="C129" i="7"/>
  <c r="D129" i="7" s="1"/>
  <c r="C128" i="7"/>
  <c r="C124" i="7" s="1"/>
  <c r="I126" i="7"/>
  <c r="I125" i="7" s="1"/>
  <c r="G126" i="7"/>
  <c r="G125" i="7" s="1"/>
  <c r="E126" i="7"/>
  <c r="F126" i="7" s="1"/>
  <c r="E125" i="7"/>
  <c r="F125" i="7" s="1"/>
  <c r="C126" i="7"/>
  <c r="C125" i="7"/>
  <c r="D125" i="7" s="1"/>
  <c r="I122" i="7"/>
  <c r="I121" i="7" s="1"/>
  <c r="G122" i="7"/>
  <c r="G121" i="7" s="1"/>
  <c r="E122" i="7"/>
  <c r="E121" i="7" s="1"/>
  <c r="F121" i="7" s="1"/>
  <c r="C122" i="7"/>
  <c r="C121" i="7"/>
  <c r="I119" i="7"/>
  <c r="G119" i="7"/>
  <c r="E119" i="7"/>
  <c r="C119" i="7"/>
  <c r="I116" i="7"/>
  <c r="I115" i="7" s="1"/>
  <c r="G116" i="7"/>
  <c r="H116" i="7" s="1"/>
  <c r="E116" i="7"/>
  <c r="C116" i="7"/>
  <c r="D116" i="7" s="1"/>
  <c r="I113" i="7"/>
  <c r="I112" i="7" s="1"/>
  <c r="J112" i="7" s="1"/>
  <c r="G113" i="7"/>
  <c r="G112" i="7" s="1"/>
  <c r="E113" i="7"/>
  <c r="C113" i="7"/>
  <c r="C112" i="7" s="1"/>
  <c r="D112" i="7" s="1"/>
  <c r="I109" i="7"/>
  <c r="I108" i="7" s="1"/>
  <c r="G109" i="7"/>
  <c r="G108" i="7" s="1"/>
  <c r="E109" i="7"/>
  <c r="E108" i="7" s="1"/>
  <c r="C109" i="7"/>
  <c r="I106" i="7"/>
  <c r="I105" i="7" s="1"/>
  <c r="G106" i="7"/>
  <c r="G105" i="7"/>
  <c r="E106" i="7"/>
  <c r="E105" i="7" s="1"/>
  <c r="C106" i="7"/>
  <c r="C105" i="7" s="1"/>
  <c r="I103" i="7"/>
  <c r="J103" i="7" s="1"/>
  <c r="G103" i="7"/>
  <c r="H103" i="7" s="1"/>
  <c r="E103" i="7"/>
  <c r="F103" i="7" s="1"/>
  <c r="C103" i="7"/>
  <c r="I100" i="7"/>
  <c r="G100" i="7"/>
  <c r="G99" i="7" s="1"/>
  <c r="E100" i="7"/>
  <c r="C100" i="7"/>
  <c r="I96" i="7"/>
  <c r="I95" i="7" s="1"/>
  <c r="G96" i="7"/>
  <c r="G95" i="7" s="1"/>
  <c r="E96" i="7"/>
  <c r="E95" i="7" s="1"/>
  <c r="C96" i="7"/>
  <c r="C95" i="7" s="1"/>
  <c r="D95" i="7" s="1"/>
  <c r="I92" i="7"/>
  <c r="I91" i="7" s="1"/>
  <c r="G92" i="7"/>
  <c r="E92" i="7"/>
  <c r="E91" i="7" s="1"/>
  <c r="C92" i="7"/>
  <c r="C91" i="7"/>
  <c r="I89" i="7"/>
  <c r="I88" i="7" s="1"/>
  <c r="G89" i="7"/>
  <c r="G88" i="7" s="1"/>
  <c r="E89" i="7"/>
  <c r="C89" i="7"/>
  <c r="C88" i="7"/>
  <c r="I86" i="7"/>
  <c r="I85" i="7" s="1"/>
  <c r="G86" i="7"/>
  <c r="E86" i="7"/>
  <c r="E85" i="7" s="1"/>
  <c r="C86" i="7"/>
  <c r="C85" i="7"/>
  <c r="I83" i="7"/>
  <c r="I82" i="7" s="1"/>
  <c r="G83" i="7"/>
  <c r="G82" i="7" s="1"/>
  <c r="E83" i="7"/>
  <c r="F83" i="7" s="1"/>
  <c r="E82" i="7"/>
  <c r="F82" i="7" s="1"/>
  <c r="C83" i="7"/>
  <c r="D83" i="7" s="1"/>
  <c r="C82" i="7"/>
  <c r="D82" i="7" s="1"/>
  <c r="I79" i="7"/>
  <c r="I78" i="7" s="1"/>
  <c r="G79" i="7"/>
  <c r="G78" i="7" s="1"/>
  <c r="E79" i="7"/>
  <c r="E78" i="7" s="1"/>
  <c r="C79" i="7"/>
  <c r="C78" i="7" s="1"/>
  <c r="I75" i="7"/>
  <c r="I74" i="7"/>
  <c r="G75" i="7"/>
  <c r="H75" i="7" s="1"/>
  <c r="G74" i="7"/>
  <c r="H74" i="7" s="1"/>
  <c r="E75" i="7"/>
  <c r="F75" i="7" s="1"/>
  <c r="E74" i="7"/>
  <c r="C75" i="7"/>
  <c r="D75" i="7" s="1"/>
  <c r="C74" i="7"/>
  <c r="D74" i="7" s="1"/>
  <c r="I71" i="7"/>
  <c r="I70" i="7" s="1"/>
  <c r="J70" i="7" s="1"/>
  <c r="G71" i="7"/>
  <c r="G70" i="7" s="1"/>
  <c r="E71" i="7"/>
  <c r="E70" i="7" s="1"/>
  <c r="C71" i="7"/>
  <c r="I66" i="7"/>
  <c r="J66" i="7" s="1"/>
  <c r="G66" i="7"/>
  <c r="E66" i="7"/>
  <c r="F66" i="7" s="1"/>
  <c r="C66" i="7"/>
  <c r="I64" i="7"/>
  <c r="I63" i="7" s="1"/>
  <c r="I62" i="7" s="1"/>
  <c r="J62" i="7" s="1"/>
  <c r="G64" i="7"/>
  <c r="G63" i="7" s="1"/>
  <c r="G62" i="7" s="1"/>
  <c r="E64" i="7"/>
  <c r="F64" i="7" s="1"/>
  <c r="E63" i="7"/>
  <c r="C64" i="7"/>
  <c r="I60" i="7"/>
  <c r="I59" i="7" s="1"/>
  <c r="G60" i="7"/>
  <c r="G59" i="7" s="1"/>
  <c r="E60" i="7"/>
  <c r="E59" i="7" s="1"/>
  <c r="C60" i="7"/>
  <c r="C59" i="7"/>
  <c r="I57" i="7"/>
  <c r="I56" i="7" s="1"/>
  <c r="G57" i="7"/>
  <c r="G56" i="7" s="1"/>
  <c r="E57" i="7"/>
  <c r="E56" i="7" s="1"/>
  <c r="C57" i="7"/>
  <c r="C56" i="7"/>
  <c r="D56" i="7" s="1"/>
  <c r="I54" i="7"/>
  <c r="I53" i="7" s="1"/>
  <c r="G54" i="7"/>
  <c r="G53" i="7" s="1"/>
  <c r="E54" i="7"/>
  <c r="E53" i="7" s="1"/>
  <c r="C54" i="7"/>
  <c r="D54" i="7" s="1"/>
  <c r="I51" i="7"/>
  <c r="I50" i="7" s="1"/>
  <c r="G51" i="7"/>
  <c r="G50" i="7" s="1"/>
  <c r="E51" i="7"/>
  <c r="E50" i="7" s="1"/>
  <c r="C51" i="7"/>
  <c r="C50" i="7"/>
  <c r="I47" i="7"/>
  <c r="I46" i="7" s="1"/>
  <c r="I45" i="7" s="1"/>
  <c r="G47" i="7"/>
  <c r="G46" i="7" s="1"/>
  <c r="G45" i="7" s="1"/>
  <c r="E47" i="7"/>
  <c r="E46" i="7" s="1"/>
  <c r="E45" i="7" s="1"/>
  <c r="C47" i="7"/>
  <c r="C46" i="7"/>
  <c r="C45" i="7" s="1"/>
  <c r="I43" i="7"/>
  <c r="I42" i="7" s="1"/>
  <c r="G43" i="7"/>
  <c r="G42" i="7"/>
  <c r="E43" i="7"/>
  <c r="E42" i="7" s="1"/>
  <c r="F42" i="7" s="1"/>
  <c r="C43" i="7"/>
  <c r="C42" i="7" s="1"/>
  <c r="I40" i="7"/>
  <c r="I39" i="7" s="1"/>
  <c r="G40" i="7"/>
  <c r="G39" i="7"/>
  <c r="E40" i="7"/>
  <c r="E39" i="7" s="1"/>
  <c r="C40" i="7"/>
  <c r="I37" i="7"/>
  <c r="G37" i="7"/>
  <c r="G34" i="7" s="1"/>
  <c r="E37" i="7"/>
  <c r="C37" i="7"/>
  <c r="I35" i="7"/>
  <c r="I34" i="7" s="1"/>
  <c r="G35" i="7"/>
  <c r="E35" i="7"/>
  <c r="F35" i="7" s="1"/>
  <c r="C35" i="7"/>
  <c r="I32" i="7"/>
  <c r="I31" i="7" s="1"/>
  <c r="G32" i="7"/>
  <c r="G31" i="7" s="1"/>
  <c r="E32" i="7"/>
  <c r="E31" i="7" s="1"/>
  <c r="C32" i="7"/>
  <c r="C31" i="7"/>
  <c r="I29" i="7"/>
  <c r="I28" i="7" s="1"/>
  <c r="G29" i="7"/>
  <c r="G28" i="7" s="1"/>
  <c r="E29" i="7"/>
  <c r="C29" i="7"/>
  <c r="D29" i="7" s="1"/>
  <c r="C28" i="7"/>
  <c r="D28" i="7" s="1"/>
  <c r="I24" i="7"/>
  <c r="I23" i="7" s="1"/>
  <c r="G24" i="7"/>
  <c r="E24" i="7"/>
  <c r="E23" i="7" s="1"/>
  <c r="C24" i="7"/>
  <c r="C23" i="7"/>
  <c r="F23" i="7" s="1"/>
  <c r="I21" i="7"/>
  <c r="I20" i="7" s="1"/>
  <c r="G21" i="7"/>
  <c r="G20" i="7" s="1"/>
  <c r="E21" i="7"/>
  <c r="C21" i="7"/>
  <c r="D21" i="7" s="1"/>
  <c r="C20" i="7"/>
  <c r="I17" i="7"/>
  <c r="I16" i="7" s="1"/>
  <c r="G17" i="7"/>
  <c r="E17" i="7"/>
  <c r="E16" i="7" s="1"/>
  <c r="F16" i="7" s="1"/>
  <c r="C17" i="7"/>
  <c r="C16" i="7"/>
  <c r="I13" i="7"/>
  <c r="I12" i="7" s="1"/>
  <c r="G13" i="7"/>
  <c r="G12" i="7" s="1"/>
  <c r="E13" i="7"/>
  <c r="C13" i="7"/>
  <c r="D13" i="7" s="1"/>
  <c r="C12" i="7"/>
  <c r="D12" i="7" s="1"/>
  <c r="I9" i="7"/>
  <c r="J9" i="7" s="1"/>
  <c r="G9" i="7"/>
  <c r="H9" i="7" s="1"/>
  <c r="E9" i="7"/>
  <c r="F9" i="7" s="1"/>
  <c r="C9" i="7"/>
  <c r="B148" i="7"/>
  <c r="B147" i="7" s="1"/>
  <c r="B145" i="7"/>
  <c r="B144" i="7" s="1"/>
  <c r="B142" i="7"/>
  <c r="B141" i="7" s="1"/>
  <c r="B137" i="7"/>
  <c r="B136" i="7" s="1"/>
  <c r="B134" i="7"/>
  <c r="B133" i="7" s="1"/>
  <c r="B129" i="7"/>
  <c r="B128" i="7" s="1"/>
  <c r="B126" i="7"/>
  <c r="B125" i="7" s="1"/>
  <c r="B122" i="7"/>
  <c r="B121" i="7" s="1"/>
  <c r="B119" i="7"/>
  <c r="B116" i="7"/>
  <c r="B113" i="7"/>
  <c r="B112" i="7" s="1"/>
  <c r="B109" i="7"/>
  <c r="B108" i="7" s="1"/>
  <c r="B106" i="7"/>
  <c r="B105" i="7" s="1"/>
  <c r="B103" i="7"/>
  <c r="B100" i="7"/>
  <c r="B96" i="7"/>
  <c r="B95" i="7" s="1"/>
  <c r="B92" i="7"/>
  <c r="B91" i="7" s="1"/>
  <c r="B89" i="7"/>
  <c r="B88" i="7" s="1"/>
  <c r="B86" i="7"/>
  <c r="B85" i="7" s="1"/>
  <c r="B83" i="7"/>
  <c r="B82" i="7" s="1"/>
  <c r="B79" i="7"/>
  <c r="B78" i="7" s="1"/>
  <c r="B75" i="7"/>
  <c r="B74" i="7" s="1"/>
  <c r="B71" i="7"/>
  <c r="B70" i="7" s="1"/>
  <c r="B66" i="7"/>
  <c r="B64" i="7"/>
  <c r="B60" i="7"/>
  <c r="B59" i="7" s="1"/>
  <c r="B57" i="7"/>
  <c r="B56" i="7" s="1"/>
  <c r="B54" i="7"/>
  <c r="B53" i="7" s="1"/>
  <c r="B51" i="7"/>
  <c r="B47" i="7"/>
  <c r="B46" i="7" s="1"/>
  <c r="B45" i="7" s="1"/>
  <c r="B43" i="7"/>
  <c r="B42" i="7" s="1"/>
  <c r="B40" i="7"/>
  <c r="B39" i="7" s="1"/>
  <c r="B37" i="7"/>
  <c r="B35" i="7"/>
  <c r="D35" i="7" s="1"/>
  <c r="B32" i="7"/>
  <c r="B31" i="7" s="1"/>
  <c r="B29" i="7"/>
  <c r="B28" i="7" s="1"/>
  <c r="B24" i="7"/>
  <c r="B23" i="7" s="1"/>
  <c r="D23" i="7" s="1"/>
  <c r="B21" i="7"/>
  <c r="B20" i="7" s="1"/>
  <c r="B17" i="7"/>
  <c r="B16" i="7" s="1"/>
  <c r="B13" i="7"/>
  <c r="B12" i="7" s="1"/>
  <c r="B10" i="7"/>
  <c r="B9" i="7" s="1"/>
  <c r="H10" i="5" l="1"/>
  <c r="D96" i="7"/>
  <c r="D57" i="7"/>
  <c r="D59" i="7"/>
  <c r="I49" i="7"/>
  <c r="E49" i="7"/>
  <c r="D60" i="7"/>
  <c r="C53" i="7"/>
  <c r="D53" i="7" s="1"/>
  <c r="D32" i="7"/>
  <c r="D31" i="7"/>
  <c r="E136" i="7"/>
  <c r="F136" i="7" s="1"/>
  <c r="F137" i="7"/>
  <c r="D9" i="7"/>
  <c r="J12" i="7"/>
  <c r="G16" i="7"/>
  <c r="H16" i="7" s="1"/>
  <c r="H17" i="7"/>
  <c r="E20" i="7"/>
  <c r="F20" i="7" s="1"/>
  <c r="F21" i="7"/>
  <c r="F39" i="7"/>
  <c r="E62" i="7"/>
  <c r="C63" i="7"/>
  <c r="D66" i="7"/>
  <c r="C70" i="7"/>
  <c r="D70" i="7" s="1"/>
  <c r="D71" i="7"/>
  <c r="D78" i="7"/>
  <c r="J88" i="7"/>
  <c r="H92" i="7"/>
  <c r="G91" i="7"/>
  <c r="H91" i="7" s="1"/>
  <c r="F100" i="7"/>
  <c r="F105" i="7"/>
  <c r="C108" i="7"/>
  <c r="D108" i="7" s="1"/>
  <c r="D109" i="7"/>
  <c r="J133" i="7"/>
  <c r="H137" i="7"/>
  <c r="D10" i="7"/>
  <c r="C39" i="7"/>
  <c r="D39" i="7" s="1"/>
  <c r="F40" i="7"/>
  <c r="D40" i="7"/>
  <c r="J85" i="7"/>
  <c r="G133" i="7"/>
  <c r="H133" i="7" s="1"/>
  <c r="H134" i="7"/>
  <c r="D79" i="7"/>
  <c r="H82" i="7"/>
  <c r="F91" i="7"/>
  <c r="D91" i="7"/>
  <c r="J91" i="7"/>
  <c r="C115" i="7"/>
  <c r="D119" i="7"/>
  <c r="J136" i="7"/>
  <c r="G144" i="7"/>
  <c r="H144" i="7" s="1"/>
  <c r="H145" i="7"/>
  <c r="B50" i="7"/>
  <c r="B49" i="7" s="1"/>
  <c r="D51" i="7"/>
  <c r="D37" i="7"/>
  <c r="D64" i="7"/>
  <c r="J16" i="7"/>
  <c r="E12" i="7"/>
  <c r="F12" i="7" s="1"/>
  <c r="F13" i="7"/>
  <c r="H13" i="7"/>
  <c r="G23" i="7"/>
  <c r="H23" i="7" s="1"/>
  <c r="H24" i="7"/>
  <c r="E28" i="7"/>
  <c r="F28" i="7" s="1"/>
  <c r="F29" i="7"/>
  <c r="G49" i="7"/>
  <c r="F74" i="7"/>
  <c r="J74" i="7"/>
  <c r="G85" i="7"/>
  <c r="H85" i="7" s="1"/>
  <c r="J86" i="7"/>
  <c r="H86" i="7"/>
  <c r="E88" i="7"/>
  <c r="F88" i="7" s="1"/>
  <c r="H89" i="7"/>
  <c r="F89" i="7"/>
  <c r="D92" i="7"/>
  <c r="I99" i="7"/>
  <c r="J99" i="7" s="1"/>
  <c r="J100" i="7"/>
  <c r="E112" i="7"/>
  <c r="F112" i="7" s="1"/>
  <c r="F113" i="7"/>
  <c r="E115" i="7"/>
  <c r="F115" i="7" s="1"/>
  <c r="F116" i="7"/>
  <c r="F128" i="7"/>
  <c r="J144" i="7"/>
  <c r="E99" i="7"/>
  <c r="F99" i="7" s="1"/>
  <c r="C99" i="7"/>
  <c r="G115" i="7"/>
  <c r="G111" i="7" s="1"/>
  <c r="G136" i="7"/>
  <c r="H136" i="7" s="1"/>
  <c r="D103" i="7"/>
  <c r="F24" i="7"/>
  <c r="F92" i="7"/>
  <c r="H63" i="7"/>
  <c r="H71" i="7"/>
  <c r="J64" i="7"/>
  <c r="J83" i="7"/>
  <c r="D100" i="7"/>
  <c r="F17" i="7"/>
  <c r="F71" i="7"/>
  <c r="F129" i="7"/>
  <c r="H64" i="7"/>
  <c r="H83" i="7"/>
  <c r="J92" i="7"/>
  <c r="J113" i="7"/>
  <c r="J137" i="7"/>
  <c r="J145" i="7"/>
  <c r="D16" i="7"/>
  <c r="D128" i="7"/>
  <c r="E34" i="7"/>
  <c r="C34" i="7"/>
  <c r="C8" i="7" s="1"/>
  <c r="C49" i="7"/>
  <c r="D49" i="7" s="1"/>
  <c r="F43" i="7"/>
  <c r="F122" i="7"/>
  <c r="H113" i="7"/>
  <c r="H142" i="7"/>
  <c r="J13" i="7"/>
  <c r="J17" i="7"/>
  <c r="J24" i="7"/>
  <c r="J89" i="7"/>
  <c r="J134" i="7"/>
  <c r="J142" i="7"/>
  <c r="D126" i="7"/>
  <c r="D24" i="7"/>
  <c r="D17" i="7"/>
  <c r="E140" i="7"/>
  <c r="C140" i="7"/>
  <c r="C139" i="7" s="1"/>
  <c r="G140" i="7"/>
  <c r="I140" i="7"/>
  <c r="E132" i="7"/>
  <c r="G132" i="7"/>
  <c r="I132" i="7"/>
  <c r="G124" i="7"/>
  <c r="E124" i="7"/>
  <c r="F124" i="7" s="1"/>
  <c r="I124" i="7"/>
  <c r="I111" i="7"/>
  <c r="C98" i="7"/>
  <c r="G98" i="7"/>
  <c r="C81" i="7"/>
  <c r="G81" i="7"/>
  <c r="I81" i="7"/>
  <c r="J81" i="7" s="1"/>
  <c r="E69" i="7"/>
  <c r="I69" i="7"/>
  <c r="G69" i="7"/>
  <c r="G8" i="7"/>
  <c r="I8" i="7"/>
  <c r="B140" i="7"/>
  <c r="B139" i="7" s="1"/>
  <c r="B132" i="7"/>
  <c r="B131" i="7" s="1"/>
  <c r="B124" i="7"/>
  <c r="D124" i="7" s="1"/>
  <c r="B115" i="7"/>
  <c r="B111" i="7" s="1"/>
  <c r="B99" i="7"/>
  <c r="B81" i="7"/>
  <c r="B69" i="7"/>
  <c r="B63" i="7"/>
  <c r="B62" i="7" s="1"/>
  <c r="B34" i="7"/>
  <c r="G12" i="1"/>
  <c r="J111" i="7" l="1"/>
  <c r="D81" i="7"/>
  <c r="D50" i="7"/>
  <c r="D34" i="7"/>
  <c r="G131" i="7"/>
  <c r="H132" i="7"/>
  <c r="I7" i="7"/>
  <c r="J8" i="7"/>
  <c r="C69" i="7"/>
  <c r="F69" i="7" s="1"/>
  <c r="I98" i="7"/>
  <c r="J98" i="7" s="1"/>
  <c r="E131" i="7"/>
  <c r="F131" i="7" s="1"/>
  <c r="F132" i="7"/>
  <c r="E139" i="7"/>
  <c r="F139" i="7" s="1"/>
  <c r="F140" i="7"/>
  <c r="F34" i="7"/>
  <c r="F70" i="7"/>
  <c r="H62" i="7"/>
  <c r="G7" i="7"/>
  <c r="E81" i="7"/>
  <c r="F81" i="7" s="1"/>
  <c r="E111" i="7"/>
  <c r="H111" i="7" s="1"/>
  <c r="I139" i="7"/>
  <c r="J140" i="7"/>
  <c r="H115" i="7"/>
  <c r="J23" i="7"/>
  <c r="C111" i="7"/>
  <c r="D111" i="7" s="1"/>
  <c r="D115" i="7"/>
  <c r="C62" i="7"/>
  <c r="D62" i="7" s="1"/>
  <c r="D63" i="7"/>
  <c r="H112" i="7"/>
  <c r="G68" i="7"/>
  <c r="H69" i="7"/>
  <c r="E8" i="7"/>
  <c r="H8" i="7" s="1"/>
  <c r="J69" i="7"/>
  <c r="H81" i="7"/>
  <c r="E98" i="7"/>
  <c r="F98" i="7" s="1"/>
  <c r="I131" i="7"/>
  <c r="J131" i="7" s="1"/>
  <c r="J132" i="7"/>
  <c r="G139" i="7"/>
  <c r="H139" i="7" s="1"/>
  <c r="H140" i="7"/>
  <c r="H12" i="7"/>
  <c r="H99" i="7"/>
  <c r="F63" i="7"/>
  <c r="H88" i="7"/>
  <c r="B98" i="7"/>
  <c r="D99" i="7"/>
  <c r="B8" i="7"/>
  <c r="D8" i="7" s="1"/>
  <c r="I68" i="7"/>
  <c r="F9" i="9"/>
  <c r="F13" i="9"/>
  <c r="F12" i="9"/>
  <c r="G12" i="9"/>
  <c r="G13" i="9"/>
  <c r="F13" i="1"/>
  <c r="I7" i="8"/>
  <c r="J7" i="8" s="1"/>
  <c r="G7" i="8"/>
  <c r="E7" i="8"/>
  <c r="H7" i="8" s="1"/>
  <c r="G11" i="8"/>
  <c r="I11" i="8"/>
  <c r="E11" i="8"/>
  <c r="C11" i="8"/>
  <c r="F11" i="8" s="1"/>
  <c r="I14" i="8"/>
  <c r="H14" i="8"/>
  <c r="E14" i="8"/>
  <c r="C14" i="8"/>
  <c r="F14" i="8" s="1"/>
  <c r="B14" i="8"/>
  <c r="B11" i="8"/>
  <c r="C9" i="8"/>
  <c r="B9" i="8"/>
  <c r="C7" i="8"/>
  <c r="B7" i="8"/>
  <c r="J30" i="8"/>
  <c r="H30" i="8"/>
  <c r="F30" i="8"/>
  <c r="H27" i="9"/>
  <c r="H26" i="9"/>
  <c r="J11" i="9"/>
  <c r="I11" i="9"/>
  <c r="H11" i="9"/>
  <c r="J8" i="9"/>
  <c r="I8" i="9"/>
  <c r="H8" i="9"/>
  <c r="F8" i="9"/>
  <c r="I26" i="8"/>
  <c r="G26" i="8"/>
  <c r="E26" i="8"/>
  <c r="C26" i="8"/>
  <c r="B26" i="8"/>
  <c r="I32" i="8"/>
  <c r="G32" i="8"/>
  <c r="E32" i="8"/>
  <c r="C32" i="8"/>
  <c r="F32" i="8" s="1"/>
  <c r="B32" i="8"/>
  <c r="I51" i="8"/>
  <c r="G51" i="8"/>
  <c r="E51" i="8"/>
  <c r="C51" i="8"/>
  <c r="J9" i="8"/>
  <c r="J10" i="8"/>
  <c r="F7" i="8"/>
  <c r="F8" i="8"/>
  <c r="H8" i="8"/>
  <c r="J8" i="8"/>
  <c r="F9" i="8"/>
  <c r="H9" i="8"/>
  <c r="F10" i="8"/>
  <c r="H10" i="8"/>
  <c r="F12" i="8"/>
  <c r="H12" i="8"/>
  <c r="J12" i="8"/>
  <c r="F13" i="8"/>
  <c r="F15" i="8"/>
  <c r="H15" i="8"/>
  <c r="J15" i="8"/>
  <c r="F16" i="8"/>
  <c r="B17" i="8"/>
  <c r="C17" i="8"/>
  <c r="E17" i="8"/>
  <c r="G17" i="8"/>
  <c r="I17" i="8"/>
  <c r="I6" i="8" s="1"/>
  <c r="I22" i="8" s="1"/>
  <c r="J9" i="1" s="1"/>
  <c r="J8" i="1" s="1"/>
  <c r="D18" i="8"/>
  <c r="F18" i="8"/>
  <c r="H18" i="8"/>
  <c r="J18" i="8"/>
  <c r="D19" i="8"/>
  <c r="F19" i="8"/>
  <c r="H19" i="8"/>
  <c r="J19" i="8"/>
  <c r="D20" i="8"/>
  <c r="F20" i="8"/>
  <c r="H20" i="8"/>
  <c r="J20" i="8"/>
  <c r="D21" i="8"/>
  <c r="F27" i="8"/>
  <c r="H27" i="8"/>
  <c r="J27" i="8"/>
  <c r="F28" i="8"/>
  <c r="H28" i="8"/>
  <c r="J28" i="8"/>
  <c r="F29" i="8"/>
  <c r="H29" i="8"/>
  <c r="J29" i="8"/>
  <c r="F33" i="8"/>
  <c r="H33" i="8"/>
  <c r="J33" i="8"/>
  <c r="F34" i="8"/>
  <c r="H34" i="8"/>
  <c r="J34" i="8"/>
  <c r="F35" i="8"/>
  <c r="H35" i="8"/>
  <c r="J35" i="8"/>
  <c r="F36" i="8"/>
  <c r="H36" i="8"/>
  <c r="J36" i="8"/>
  <c r="F37" i="8"/>
  <c r="F38" i="8"/>
  <c r="H38" i="8"/>
  <c r="J38" i="8"/>
  <c r="F39" i="8"/>
  <c r="H39" i="8"/>
  <c r="J39" i="8"/>
  <c r="F40" i="8"/>
  <c r="B45" i="8"/>
  <c r="C45" i="8"/>
  <c r="E45" i="8"/>
  <c r="G45" i="8"/>
  <c r="I45" i="8"/>
  <c r="F46" i="8"/>
  <c r="H46" i="8"/>
  <c r="J46" i="8"/>
  <c r="F47" i="8"/>
  <c r="H47" i="8"/>
  <c r="J47" i="8"/>
  <c r="B48" i="8"/>
  <c r="C48" i="8"/>
  <c r="E48" i="8"/>
  <c r="G48" i="8"/>
  <c r="I48" i="8"/>
  <c r="F49" i="8"/>
  <c r="H49" i="8"/>
  <c r="J49" i="8"/>
  <c r="F50" i="8"/>
  <c r="H50" i="8"/>
  <c r="J50" i="8"/>
  <c r="B54" i="8"/>
  <c r="C54" i="8"/>
  <c r="C53" i="8" s="1"/>
  <c r="G13" i="1" s="1"/>
  <c r="G11" i="1" s="1"/>
  <c r="E54" i="8"/>
  <c r="E53" i="8" s="1"/>
  <c r="H13" i="1" s="1"/>
  <c r="G54" i="8"/>
  <c r="G53" i="8" s="1"/>
  <c r="I13" i="1" s="1"/>
  <c r="I54" i="8"/>
  <c r="I53" i="8" s="1"/>
  <c r="J13" i="1" s="1"/>
  <c r="F55" i="8"/>
  <c r="H55" i="8"/>
  <c r="J55" i="8"/>
  <c r="H56" i="8"/>
  <c r="J56" i="8"/>
  <c r="F58" i="8"/>
  <c r="H58" i="8"/>
  <c r="J58" i="8"/>
  <c r="H98" i="7" l="1"/>
  <c r="J7" i="7"/>
  <c r="G6" i="7"/>
  <c r="F62" i="7"/>
  <c r="I6" i="7"/>
  <c r="J68" i="7"/>
  <c r="J139" i="7"/>
  <c r="C68" i="7"/>
  <c r="D69" i="7"/>
  <c r="H131" i="7"/>
  <c r="E68" i="7"/>
  <c r="E7" i="7"/>
  <c r="F8" i="7"/>
  <c r="F111" i="7"/>
  <c r="C7" i="7"/>
  <c r="H32" i="8"/>
  <c r="B7" i="7"/>
  <c r="B68" i="7"/>
  <c r="D98" i="7"/>
  <c r="F11" i="9"/>
  <c r="F14" i="9" s="1"/>
  <c r="F30" i="9" s="1"/>
  <c r="F53" i="8"/>
  <c r="J14" i="8"/>
  <c r="J53" i="8"/>
  <c r="E6" i="8"/>
  <c r="E22" i="8" s="1"/>
  <c r="H9" i="1" s="1"/>
  <c r="H8" i="1" s="1"/>
  <c r="J32" i="8"/>
  <c r="H53" i="8"/>
  <c r="B6" i="8"/>
  <c r="H11" i="8"/>
  <c r="G11" i="9"/>
  <c r="J11" i="8"/>
  <c r="G6" i="8"/>
  <c r="I25" i="8"/>
  <c r="E25" i="8"/>
  <c r="G25" i="8"/>
  <c r="C25" i="8"/>
  <c r="C62" i="8" s="1"/>
  <c r="F26" i="8"/>
  <c r="B25" i="8"/>
  <c r="J14" i="9"/>
  <c r="J30" i="9" s="1"/>
  <c r="I14" i="9"/>
  <c r="I30" i="9" s="1"/>
  <c r="H14" i="9"/>
  <c r="H30" i="9" s="1"/>
  <c r="J26" i="8"/>
  <c r="H26" i="8"/>
  <c r="H54" i="8"/>
  <c r="F54" i="8"/>
  <c r="F48" i="8"/>
  <c r="J45" i="8"/>
  <c r="J48" i="8"/>
  <c r="H45" i="8"/>
  <c r="H48" i="8"/>
  <c r="D17" i="8"/>
  <c r="F45" i="8"/>
  <c r="J17" i="8"/>
  <c r="F17" i="8"/>
  <c r="C6" i="8"/>
  <c r="J54" i="8"/>
  <c r="H17" i="8"/>
  <c r="B6" i="7" l="1"/>
  <c r="C6" i="7"/>
  <c r="D6" i="7" s="1"/>
  <c r="D7" i="7"/>
  <c r="J6" i="7"/>
  <c r="F7" i="7"/>
  <c r="D68" i="7"/>
  <c r="H7" i="7"/>
  <c r="E6" i="7"/>
  <c r="F6" i="7" s="1"/>
  <c r="F68" i="7"/>
  <c r="H68" i="7"/>
  <c r="I62" i="8"/>
  <c r="J12" i="1"/>
  <c r="J11" i="1" s="1"/>
  <c r="J14" i="1" s="1"/>
  <c r="J30" i="1" s="1"/>
  <c r="G62" i="8"/>
  <c r="J62" i="8" s="1"/>
  <c r="I12" i="1"/>
  <c r="I11" i="1" s="1"/>
  <c r="E62" i="8"/>
  <c r="F62" i="8" s="1"/>
  <c r="H11" i="1"/>
  <c r="H14" i="1" s="1"/>
  <c r="H30" i="1" s="1"/>
  <c r="H25" i="8"/>
  <c r="H6" i="8"/>
  <c r="J6" i="8"/>
  <c r="G22" i="8"/>
  <c r="B22" i="8"/>
  <c r="F9" i="1"/>
  <c r="F8" i="1" s="1"/>
  <c r="B62" i="8"/>
  <c r="F12" i="1"/>
  <c r="F11" i="1" s="1"/>
  <c r="G9" i="9"/>
  <c r="G8" i="9" s="1"/>
  <c r="G14" i="9" s="1"/>
  <c r="G30" i="9" s="1"/>
  <c r="J25" i="8"/>
  <c r="F25" i="8"/>
  <c r="C22" i="8"/>
  <c r="F6" i="8"/>
  <c r="H62" i="8" l="1"/>
  <c r="H6" i="7"/>
  <c r="J22" i="8"/>
  <c r="I9" i="1"/>
  <c r="I8" i="1" s="1"/>
  <c r="I14" i="1" s="1"/>
  <c r="I30" i="1" s="1"/>
  <c r="F22" i="8"/>
  <c r="G9" i="1"/>
  <c r="G8" i="1" s="1"/>
  <c r="G14" i="1" s="1"/>
  <c r="G30" i="1" s="1"/>
  <c r="H22" i="8"/>
  <c r="F14" i="1"/>
  <c r="F30" i="1" s="1"/>
</calcChain>
</file>

<file path=xl/sharedStrings.xml><?xml version="1.0" encoding="utf-8"?>
<sst xmlns="http://schemas.openxmlformats.org/spreadsheetml/2006/main" count="338" uniqueCount="125">
  <si>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</si>
  <si>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</si>
  <si>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</si>
  <si>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</si>
  <si>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</si>
  <si>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</si>
  <si>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</si>
  <si>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</si>
  <si>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</si>
  <si>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</si>
  <si>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</si>
  <si>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</si>
  <si>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</si>
  <si>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 xml:space="preserve">A. RAČUN PRIHODA I RASHODA </t>
  </si>
  <si>
    <t>Razred</t>
  </si>
  <si>
    <t>Skupina</t>
  </si>
  <si>
    <t>Izvor</t>
  </si>
  <si>
    <t>Opći prihodi i primici</t>
  </si>
  <si>
    <t>RASHODI POSLOVANJA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</si>
  <si>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</si>
  <si>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</si>
  <si>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</si>
  <si>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</si>
  <si>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</si>
  <si>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</si>
  <si>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</si>
  <si>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</si>
  <si>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</si>
  <si>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</si>
  <si>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</si>
  <si>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</si>
  <si>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</si>
  <si>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</si>
  <si>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</si>
  <si>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</si>
  <si>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</si>
  <si>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</si>
  <si>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</si>
  <si>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</si>
  <si>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</si>
  <si>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</si>
  <si>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</si>
  <si>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</si>
  <si>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</si>
  <si>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</si>
  <si>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VIŠAK  IZ PRETHODNE(IH) GODINE KOJI ĆE SE RASPOREDITI</t>
  </si>
  <si>
    <t>MANJAK IZ PRETHODNE(IH) GODINE KOJI ĆE SE  POKRITI</t>
  </si>
  <si>
    <t>FINANCIJSKI PLAN OSNOVNE ŠKOLE BAKAR ZA 2023. I PROJEKCIJA ZA 2024. I 2025. GODINU</t>
  </si>
  <si>
    <t>SVEUKUPNO RASHODI</t>
  </si>
  <si>
    <t>Izvor: 58 Prenesena sredstva - pomoći</t>
  </si>
  <si>
    <t>Izvor: 52 Pomoći - proračunski korisnici</t>
  </si>
  <si>
    <t>Izvor: 32 Vlastiti prihodi - proračunski korisnici</t>
  </si>
  <si>
    <t>Izvor: 11 Opći prihodi i primici</t>
  </si>
  <si>
    <t>42 Rashodi za nabavu proizvedene dugotrajne imovine</t>
  </si>
  <si>
    <t>4 Rashodi za nabavu nefinancijske imovine</t>
  </si>
  <si>
    <t>38 Ostali rashodi</t>
  </si>
  <si>
    <t>37 Naknade građanima i kućanstvima na temelju osiguranja i druge naknade</t>
  </si>
  <si>
    <t>Izvor: 44 Prihodi za decentralizirane funkcije</t>
  </si>
  <si>
    <t>Izvor: 43 Prihodi za posebne namjene - proračunski korisnici</t>
  </si>
  <si>
    <t>34 Financijski rashodi</t>
  </si>
  <si>
    <t>Izvor: 78 Prenesena sredstva - prihodi od prodaje ili zamjene nefinancijske imovine i naknade s naslova osiguranja</t>
  </si>
  <si>
    <t>Izvor: 73 Prihodi od prodaje ili zamjene nefin. imov. i naknade štete s nalova osiguranja - prorač. korisnici</t>
  </si>
  <si>
    <t>Izvor: 68 Prenesena sredstva - donacije</t>
  </si>
  <si>
    <t>Izvor: 62 Donacije - proračunski korisnici</t>
  </si>
  <si>
    <t>Izvor: 51 Pomoći</t>
  </si>
  <si>
    <t>Izvor: 48 Prenesena sredstva - namjenski prihodi</t>
  </si>
  <si>
    <t>32 Materijalni rashodi</t>
  </si>
  <si>
    <t>31 Rashodi za zaposlene</t>
  </si>
  <si>
    <t>3 Rashodi poslovanja</t>
  </si>
  <si>
    <t>SVEUKUPNO PRIHODI</t>
  </si>
  <si>
    <t>67 Prihodi iz nadležnog proračuna i od HZZO-a temeljem ugovornih obveza</t>
  </si>
  <si>
    <t>66 Prihodi od prodaje proizvoda i robe te pruženih usluga i prihodi od donacija te povrati po protestiranim jamstvima</t>
  </si>
  <si>
    <t>65 Prihodi od upravnih i administrativnih pristojbi, pristojbi po posebnim propisima i naknada</t>
  </si>
  <si>
    <t>64 Prihodi od imovine</t>
  </si>
  <si>
    <t>63 Pomoći iz inozemstva i od subjekata unutar općeg proračuna</t>
  </si>
  <si>
    <t>6 Prihodi poslovanja</t>
  </si>
  <si>
    <t>2025 / 2024</t>
  </si>
  <si>
    <t>2024 / 2023</t>
  </si>
  <si>
    <t>2023 / 2022</t>
  </si>
  <si>
    <t>Plan 2023.</t>
  </si>
  <si>
    <t>Indeks</t>
  </si>
  <si>
    <t>Ostvarenje 2021.</t>
  </si>
  <si>
    <t>Oznaka</t>
  </si>
  <si>
    <t>Projekcija 
2024.</t>
  </si>
  <si>
    <t>Projekcija 
2025.</t>
  </si>
  <si>
    <t>Izvor: 58 Prenesene sredstva - pomoći</t>
  </si>
  <si>
    <t>Funk. klas: 0912 Osnovno obrazovanje</t>
  </si>
  <si>
    <t>Funk. klas: 0980 Usluge obrazovanja koje nisu drugdje svrstane</t>
  </si>
  <si>
    <t>09 Obrazovanje</t>
  </si>
  <si>
    <t>FINANCIJSKI OSNOVNE ŠKOLE BAKAR  ZA 2023. I PROJEKCIJA ZA 2024. I 2025. GODINU</t>
  </si>
  <si>
    <t>2023/2022</t>
  </si>
  <si>
    <t>2024/2023</t>
  </si>
  <si>
    <t>2025/2024</t>
  </si>
  <si>
    <t>Program: 5301 Osnovnoškolsko obrazovanje</t>
  </si>
  <si>
    <t>A 530101 Osiguravanje uvjeta rada</t>
  </si>
  <si>
    <t>Izvor: 321 Vlastiti prihodi - proračunski korisnici</t>
  </si>
  <si>
    <t>Izvor: 431 Prihodi za posebne namjene - proračunski korisnici</t>
  </si>
  <si>
    <t>Izvor: 441 Prihodi za decentralizirane funkcije - OŠ</t>
  </si>
  <si>
    <t>Izvor: 483 Prenesena sredstva - namjenski prihodi - proračunski korisnici</t>
  </si>
  <si>
    <t>Izvor: 521 Pomoći - proračunski korisnici</t>
  </si>
  <si>
    <t>Izvor: 582 Prenesena sredstva - pomoći - proračunski korisnici</t>
  </si>
  <si>
    <t>Izvor: 621 Donacije - proračunski korisnici</t>
  </si>
  <si>
    <t>Izvor: 682 Prenesena sredstva - donacije - proračunski korisnici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</si>
  <si>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</si>
  <si>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</si>
  <si>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>T 530102 Investicijsko održavanje objekata i opreme</t>
  </si>
  <si>
    <t>K 530103 Opremanje ustanova školstva</t>
  </si>
  <si>
    <t>A 530106 Nabava udžbenika za učenike OŠ</t>
  </si>
  <si>
    <t>Program: 5302 Unapređenje kvalitete odgojno obrazovnog sustava</t>
  </si>
  <si>
    <t>A 530202 Produženi boravak učenika-putnika</t>
  </si>
  <si>
    <t>A 530209 Sufinanciranje rada pomoćnika u nastavi</t>
  </si>
  <si>
    <t>Izvor: 111 Porezni i ostali prihodi</t>
  </si>
  <si>
    <t>Izvor: 116 Predfinanciranje EU projekata</t>
  </si>
  <si>
    <t>Izvor: 512 Pomoći iz državnog proračuna</t>
  </si>
  <si>
    <t>Izvor: 515 Pomoći za provođenje EU projekata</t>
  </si>
  <si>
    <t>Izvor: 581 Prenesena sredstva - pomoći</t>
  </si>
  <si>
    <t>A 530222 Programi školskog kurikuluma</t>
  </si>
  <si>
    <t>T 530232 EU projekti kod proračunskih korisnika - OŠ</t>
  </si>
  <si>
    <t>Izvor: 585 Prenesena sredstva - pomoći za provođenje EU projekata - proračunski korisnici</t>
  </si>
  <si>
    <t>A 530233 Projekt "Školska shema" - EU</t>
  </si>
  <si>
    <t>Program: 5306 Obilježavanje postignuća učenika i nastavnika</t>
  </si>
  <si>
    <t>A 530604 Natjecanja i smotre</t>
  </si>
  <si>
    <t>Program: 5308 Kapitalna ulaganja u odgojno obrazovnu infrastrukturu</t>
  </si>
  <si>
    <t>K 530801 Opremanje ustanova školstva</t>
  </si>
  <si>
    <t>SVEUKUPNO RASHODI I IZDACI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</si>
</sst>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name val="Verdan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9" fillId="3" borderId="2" xfId="0" applyNumberFormat="1" applyFont="1" applyFill="1" applyBorder="1" applyAlignment="1" applyProtection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9" fillId="0" borderId="0" xfId="0" applyFont="1" applyAlignment="1">
      <alignment horizontal="left" indent="1"/>
    </xf>
    <xf numFmtId="0" fontId="20" fillId="5" borderId="0" xfId="0" applyFont="1" applyFill="1" applyAlignment="1">
      <alignment horizontal="left" indent="1"/>
    </xf>
    <xf numFmtId="0" fontId="21" fillId="5" borderId="6" xfId="0" applyFont="1" applyFill="1" applyBorder="1" applyAlignment="1">
      <alignment horizontal="right" wrapText="1" indent="1"/>
    </xf>
    <xf numFmtId="4" fontId="21" fillId="5" borderId="6" xfId="0" applyNumberFormat="1" applyFont="1" applyFill="1" applyBorder="1" applyAlignment="1">
      <alignment horizontal="right" wrapText="1" indent="1"/>
    </xf>
    <xf numFmtId="2" fontId="21" fillId="5" borderId="6" xfId="0" applyNumberFormat="1" applyFont="1" applyFill="1" applyBorder="1" applyAlignment="1">
      <alignment horizontal="right" wrapText="1" indent="1"/>
    </xf>
    <xf numFmtId="0" fontId="22" fillId="5" borderId="6" xfId="0" applyFont="1" applyFill="1" applyBorder="1" applyAlignment="1">
      <alignment horizontal="left" wrapText="1" indent="1"/>
    </xf>
    <xf numFmtId="2" fontId="22" fillId="5" borderId="6" xfId="0" applyNumberFormat="1" applyFont="1" applyFill="1" applyBorder="1" applyAlignment="1">
      <alignment horizontal="left" wrapText="1" indent="1"/>
    </xf>
    <xf numFmtId="0" fontId="22" fillId="5" borderId="6" xfId="0" applyFont="1" applyFill="1" applyBorder="1" applyAlignment="1">
      <alignment horizontal="right" wrapText="1" indent="1"/>
    </xf>
    <xf numFmtId="4" fontId="22" fillId="5" borderId="6" xfId="0" applyNumberFormat="1" applyFont="1" applyFill="1" applyBorder="1" applyAlignment="1">
      <alignment horizontal="right" wrapText="1" indent="1"/>
    </xf>
    <xf numFmtId="2" fontId="22" fillId="5" borderId="6" xfId="0" applyNumberFormat="1" applyFont="1" applyFill="1" applyBorder="1" applyAlignment="1">
      <alignment horizontal="right" wrapText="1" indent="1"/>
    </xf>
    <xf numFmtId="4" fontId="21" fillId="5" borderId="6" xfId="0" applyNumberFormat="1" applyFont="1" applyFill="1" applyBorder="1" applyAlignment="1">
      <alignment horizontal="left" wrapText="1" indent="1"/>
    </xf>
    <xf numFmtId="4" fontId="21" fillId="5" borderId="6" xfId="0" applyNumberFormat="1" applyFont="1" applyFill="1" applyBorder="1" applyAlignment="1">
      <alignment wrapText="1"/>
    </xf>
    <xf numFmtId="0" fontId="21" fillId="5" borderId="6" xfId="0" applyFont="1" applyFill="1" applyBorder="1" applyAlignment="1">
      <alignment wrapText="1"/>
    </xf>
    <xf numFmtId="2" fontId="21" fillId="5" borderId="6" xfId="0" applyNumberFormat="1" applyFont="1" applyFill="1" applyBorder="1" applyAlignment="1">
      <alignment wrapText="1"/>
    </xf>
    <xf numFmtId="4" fontId="22" fillId="0" borderId="6" xfId="0" applyNumberFormat="1" applyFont="1" applyFill="1" applyBorder="1" applyAlignment="1">
      <alignment wrapText="1"/>
    </xf>
    <xf numFmtId="4" fontId="22" fillId="5" borderId="6" xfId="0" applyNumberFormat="1" applyFont="1" applyFill="1" applyBorder="1" applyAlignment="1">
      <alignment wrapText="1"/>
    </xf>
    <xf numFmtId="0" fontId="22" fillId="5" borderId="6" xfId="0" applyFont="1" applyFill="1" applyBorder="1" applyAlignment="1">
      <alignment wrapText="1"/>
    </xf>
    <xf numFmtId="2" fontId="22" fillId="5" borderId="6" xfId="0" applyNumberFormat="1" applyFont="1" applyFill="1" applyBorder="1" applyAlignment="1">
      <alignment wrapText="1"/>
    </xf>
    <xf numFmtId="0" fontId="22" fillId="0" borderId="6" xfId="0" applyFont="1" applyFill="1" applyBorder="1" applyAlignment="1">
      <alignment wrapText="1"/>
    </xf>
    <xf numFmtId="0" fontId="21" fillId="0" borderId="6" xfId="0" applyFont="1" applyFill="1" applyBorder="1" applyAlignment="1">
      <alignment wrapText="1"/>
    </xf>
    <xf numFmtId="0" fontId="0" fillId="0" borderId="0" xfId="0" applyFont="1"/>
    <xf numFmtId="0" fontId="24" fillId="0" borderId="7" xfId="0" applyFont="1" applyBorder="1" applyAlignment="1">
      <alignment horizontal="center" vertical="center" wrapText="1" indent="1"/>
    </xf>
    <xf numFmtId="0" fontId="25" fillId="0" borderId="0" xfId="0" applyFont="1" applyAlignment="1">
      <alignment horizontal="left" indent="1"/>
    </xf>
    <xf numFmtId="0" fontId="21" fillId="5" borderId="6" xfId="0" applyFont="1" applyFill="1" applyBorder="1" applyAlignment="1">
      <alignment horizontal="left" wrapText="1" indent="3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26" fillId="2" borderId="0" xfId="0" applyFont="1" applyFill="1" applyAlignment="1">
      <alignment horizontal="left" indent="1"/>
    </xf>
    <xf numFmtId="4" fontId="11" fillId="2" borderId="6" xfId="0" applyNumberFormat="1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4" fontId="22" fillId="6" borderId="6" xfId="0" applyNumberFormat="1" applyFont="1" applyFill="1" applyBorder="1" applyAlignment="1">
      <alignment wrapText="1"/>
    </xf>
    <xf numFmtId="0" fontId="22" fillId="6" borderId="6" xfId="0" applyFont="1" applyFill="1" applyBorder="1" applyAlignment="1">
      <alignment wrapText="1"/>
    </xf>
    <xf numFmtId="2" fontId="11" fillId="2" borderId="6" xfId="0" applyNumberFormat="1" applyFont="1" applyFill="1" applyBorder="1" applyAlignment="1">
      <alignment wrapText="1"/>
    </xf>
    <xf numFmtId="2" fontId="22" fillId="6" borderId="6" xfId="0" applyNumberFormat="1" applyFont="1" applyFill="1" applyBorder="1" applyAlignment="1">
      <alignment wrapText="1"/>
    </xf>
    <xf numFmtId="0" fontId="27" fillId="5" borderId="6" xfId="0" applyFont="1" applyFill="1" applyBorder="1" applyAlignment="1">
      <alignment horizontal="left" wrapText="1" indent="1"/>
    </xf>
    <xf numFmtId="0" fontId="27" fillId="5" borderId="6" xfId="0" applyFont="1" applyFill="1" applyBorder="1" applyAlignment="1">
      <alignment horizontal="left" wrapText="1" indent="2"/>
    </xf>
    <xf numFmtId="0" fontId="28" fillId="5" borderId="6" xfId="0" applyFont="1" applyFill="1" applyBorder="1" applyAlignment="1">
      <alignment horizontal="left" wrapText="1" indent="3"/>
    </xf>
    <xf numFmtId="0" fontId="30" fillId="2" borderId="6" xfId="0" applyFont="1" applyFill="1" applyBorder="1" applyAlignment="1">
      <alignment horizontal="left" wrapText="1" indent="1"/>
    </xf>
    <xf numFmtId="0" fontId="28" fillId="6" borderId="6" xfId="0" applyFont="1" applyFill="1" applyBorder="1" applyAlignment="1">
      <alignment horizontal="left" wrapText="1" indent="2"/>
    </xf>
    <xf numFmtId="0" fontId="27" fillId="5" borderId="6" xfId="0" applyFont="1" applyFill="1" applyBorder="1" applyAlignment="1">
      <alignment horizontal="left" wrapText="1" indent="3"/>
    </xf>
    <xf numFmtId="0" fontId="27" fillId="5" borderId="6" xfId="0" applyFont="1" applyFill="1" applyBorder="1" applyAlignment="1">
      <alignment horizontal="left" wrapText="1" indent="4"/>
    </xf>
    <xf numFmtId="0" fontId="27" fillId="5" borderId="6" xfId="0" applyFont="1" applyFill="1" applyBorder="1" applyAlignment="1">
      <alignment horizontal="left" wrapText="1" indent="5"/>
    </xf>
    <xf numFmtId="3" fontId="22" fillId="5" borderId="6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tvareno%202021%20-%20plan%202022%20HRK%20+%20E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2"/>
    </sheetNames>
    <sheetDataSet>
      <sheetData sheetId="0">
        <row r="49">
          <cell r="B49">
            <v>9310975.6899999995</v>
          </cell>
          <cell r="D49">
            <v>10733456.970000001</v>
          </cell>
        </row>
        <row r="71">
          <cell r="B71">
            <v>8923947.6100000013</v>
          </cell>
          <cell r="D71">
            <v>11176515.050000001</v>
          </cell>
        </row>
        <row r="72">
          <cell r="B72">
            <v>108586.41</v>
          </cell>
          <cell r="D72">
            <v>67165.38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J13" sqref="J13"/>
    </sheetView>
  </sheetViews>
  <sheetFormatPr defaultRowHeight="15" x14ac:dyDescent="0.25"/>
  <cols>
    <col min="5" max="5" width="22.140625" customWidth="1"/>
    <col min="6" max="6" width="15.85546875" bestFit="1" customWidth="1"/>
    <col min="7" max="7" width="13.5703125" customWidth="1"/>
    <col min="8" max="8" width="14.140625" customWidth="1"/>
    <col min="9" max="10" width="12.7109375" bestFit="1" customWidth="1"/>
  </cols>
  <sheetData>
    <row r="1" spans="1:10" ht="21.75" customHeight="1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7.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89" t="s">
        <v>26</v>
      </c>
      <c r="B3" s="89"/>
      <c r="C3" s="89"/>
      <c r="D3" s="89"/>
      <c r="E3" s="89"/>
      <c r="F3" s="89"/>
      <c r="G3" s="89"/>
      <c r="H3" s="89"/>
      <c r="I3" s="90"/>
      <c r="J3" s="90"/>
    </row>
    <row r="4" spans="1:10" ht="6" customHeight="1" x14ac:dyDescent="0.25">
      <c r="A4" s="24"/>
      <c r="B4" s="24"/>
      <c r="C4" s="24"/>
      <c r="D4" s="24"/>
      <c r="E4" s="24"/>
      <c r="F4" s="24"/>
      <c r="G4" s="24"/>
      <c r="H4" s="24"/>
      <c r="I4" s="6"/>
      <c r="J4" s="6"/>
    </row>
    <row r="5" spans="1:10" ht="18" customHeight="1" x14ac:dyDescent="0.25">
      <c r="A5" s="89" t="s">
        <v>31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12" customHeight="1" x14ac:dyDescent="0.25">
      <c r="A6" s="1"/>
      <c r="B6" s="2"/>
      <c r="C6" s="2"/>
      <c r="D6" s="2"/>
      <c r="E6" s="7"/>
      <c r="F6" s="8"/>
      <c r="G6" s="8"/>
      <c r="H6" s="8"/>
      <c r="I6" s="8"/>
      <c r="J6" s="33" t="s">
        <v>36</v>
      </c>
    </row>
    <row r="7" spans="1:10" ht="25.5" x14ac:dyDescent="0.25">
      <c r="A7" s="27"/>
      <c r="B7" s="28"/>
      <c r="C7" s="28"/>
      <c r="D7" s="29"/>
      <c r="E7" s="30"/>
      <c r="F7" s="4" t="s">
        <v>33</v>
      </c>
      <c r="G7" s="4" t="s">
        <v>34</v>
      </c>
      <c r="H7" s="4" t="s">
        <v>39</v>
      </c>
      <c r="I7" s="4" t="s">
        <v>40</v>
      </c>
      <c r="J7" s="4" t="s">
        <v>41</v>
      </c>
    </row>
    <row r="8" spans="1:10" x14ac:dyDescent="0.25">
      <c r="A8" s="92" t="s">
        <v>0</v>
      </c>
      <c r="B8" s="93"/>
      <c r="C8" s="93"/>
      <c r="D8" s="93"/>
      <c r="E8" s="94"/>
      <c r="F8" s="38">
        <f>SUM(F9:F10)</f>
        <v>9310975.6899999995</v>
      </c>
      <c r="G8" s="38">
        <f t="shared" ref="G8:J8" si="0">SUM(G9:G10)</f>
        <v>10733456.970000001</v>
      </c>
      <c r="H8" s="38">
        <f t="shared" si="0"/>
        <v>11277964.186260002</v>
      </c>
      <c r="I8" s="38">
        <f t="shared" si="0"/>
        <v>11176464.224340001</v>
      </c>
      <c r="J8" s="38">
        <f t="shared" si="0"/>
        <v>11176464.224340001</v>
      </c>
    </row>
    <row r="9" spans="1:10" x14ac:dyDescent="0.25">
      <c r="A9" s="87" t="s">
        <v>1</v>
      </c>
      <c r="B9" s="88"/>
      <c r="C9" s="88"/>
      <c r="D9" s="88"/>
      <c r="E9" s="95"/>
      <c r="F9" s="37">
        <f>'[1]2021-2022'!$B$49</f>
        <v>9310975.6899999995</v>
      </c>
      <c r="G9" s="37">
        <f>'[1]2021-2022'!$D$49</f>
        <v>10733456.970000001</v>
      </c>
      <c r="H9" s="37">
        <f>'SAŽETAK - EUR'!H9*7.5345</f>
        <v>11277964.186260002</v>
      </c>
      <c r="I9" s="37">
        <f>'SAŽETAK - EUR'!I9*7.5345</f>
        <v>11176464.224340001</v>
      </c>
      <c r="J9" s="37">
        <f>'SAŽETAK - EUR'!J9*7.5345</f>
        <v>11176464.224340001</v>
      </c>
    </row>
    <row r="10" spans="1:10" x14ac:dyDescent="0.25">
      <c r="A10" s="96" t="s">
        <v>2</v>
      </c>
      <c r="B10" s="95"/>
      <c r="C10" s="95"/>
      <c r="D10" s="95"/>
      <c r="E10" s="95"/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x14ac:dyDescent="0.25">
      <c r="A11" s="34" t="s">
        <v>3</v>
      </c>
      <c r="B11" s="36"/>
      <c r="C11" s="36"/>
      <c r="D11" s="36"/>
      <c r="E11" s="36"/>
      <c r="F11" s="38">
        <f>SUM(F12:F13)</f>
        <v>9032534.0200000014</v>
      </c>
      <c r="G11" s="38">
        <f t="shared" ref="G11:J11" si="1">SUM(G12:G13)</f>
        <v>11243680.430000002</v>
      </c>
      <c r="H11" s="38">
        <f t="shared" si="1"/>
        <v>11602701.136260001</v>
      </c>
      <c r="I11" s="38">
        <f t="shared" si="1"/>
        <v>11176464.224340001</v>
      </c>
      <c r="J11" s="38">
        <f t="shared" si="1"/>
        <v>11176464.224340001</v>
      </c>
    </row>
    <row r="12" spans="1:10" x14ac:dyDescent="0.25">
      <c r="A12" s="97" t="s">
        <v>4</v>
      </c>
      <c r="B12" s="88"/>
      <c r="C12" s="88"/>
      <c r="D12" s="88"/>
      <c r="E12" s="88"/>
      <c r="F12" s="37">
        <f>'[1]2021-2022'!$B$71</f>
        <v>8923947.6100000013</v>
      </c>
      <c r="G12" s="37">
        <f>'[1]2021-2022'!$D$71</f>
        <v>11176515.050000001</v>
      </c>
      <c r="H12" s="37">
        <f>'SAŽETAK - EUR'!H12*7.5345</f>
        <v>11554918.768815001</v>
      </c>
      <c r="I12" s="37">
        <f>'SAŽETAK - EUR'!I12*7.5345</f>
        <v>11128681.856895002</v>
      </c>
      <c r="J12" s="37">
        <f>'SAŽETAK - EUR'!J12*7.5345</f>
        <v>11128681.856895002</v>
      </c>
    </row>
    <row r="13" spans="1:10" x14ac:dyDescent="0.25">
      <c r="A13" s="98" t="s">
        <v>5</v>
      </c>
      <c r="B13" s="95"/>
      <c r="C13" s="95"/>
      <c r="D13" s="95"/>
      <c r="E13" s="95"/>
      <c r="F13" s="37">
        <f>'[1]2021-2022'!$B$72</f>
        <v>108586.41</v>
      </c>
      <c r="G13" s="37">
        <f>'[1]2021-2022'!$D$72</f>
        <v>67165.38</v>
      </c>
      <c r="H13" s="37">
        <f>'SAŽETAK - EUR'!H13*7.5345</f>
        <v>47782.367444999996</v>
      </c>
      <c r="I13" s="37">
        <f>'SAŽETAK - EUR'!I13*7.5345</f>
        <v>47782.367444999996</v>
      </c>
      <c r="J13" s="37">
        <f>'SAŽETAK - EUR'!J13*7.5345</f>
        <v>47782.367444999996</v>
      </c>
    </row>
    <row r="14" spans="1:10" x14ac:dyDescent="0.25">
      <c r="A14" s="99" t="s">
        <v>6</v>
      </c>
      <c r="B14" s="93"/>
      <c r="C14" s="93"/>
      <c r="D14" s="93"/>
      <c r="E14" s="93"/>
      <c r="F14" s="38">
        <f>F8-F11</f>
        <v>278441.66999999806</v>
      </c>
      <c r="G14" s="38">
        <f t="shared" ref="G14:J14" si="2">G8-G11</f>
        <v>-510223.46000000089</v>
      </c>
      <c r="H14" s="38">
        <f t="shared" si="2"/>
        <v>-324736.94999999925</v>
      </c>
      <c r="I14" s="38">
        <f t="shared" si="2"/>
        <v>0</v>
      </c>
      <c r="J14" s="38">
        <f t="shared" si="2"/>
        <v>0</v>
      </c>
    </row>
    <row r="15" spans="1:10" ht="9" customHeight="1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8" customHeight="1" x14ac:dyDescent="0.25">
      <c r="A16" s="89" t="s">
        <v>32</v>
      </c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8.25" customHeight="1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4" t="s">
        <v>11</v>
      </c>
      <c r="G18" s="4" t="s">
        <v>12</v>
      </c>
      <c r="H18" s="4" t="s">
        <v>39</v>
      </c>
      <c r="I18" s="4" t="s">
        <v>40</v>
      </c>
      <c r="J18" s="4" t="s">
        <v>41</v>
      </c>
    </row>
    <row r="19" spans="1:10" ht="15.75" customHeight="1" x14ac:dyDescent="0.25">
      <c r="A19" s="87" t="s">
        <v>7</v>
      </c>
      <c r="B19" s="100"/>
      <c r="C19" s="100"/>
      <c r="D19" s="100"/>
      <c r="E19" s="101"/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 spans="1:10" x14ac:dyDescent="0.25">
      <c r="A20" s="87" t="s">
        <v>8</v>
      </c>
      <c r="B20" s="88"/>
      <c r="C20" s="88"/>
      <c r="D20" s="88"/>
      <c r="E20" s="88"/>
      <c r="F20" s="32">
        <v>0</v>
      </c>
      <c r="G20" s="32">
        <v>0</v>
      </c>
      <c r="H20" s="32">
        <v>0</v>
      </c>
      <c r="I20" s="32">
        <v>0</v>
      </c>
      <c r="J20" s="32">
        <v>0</v>
      </c>
    </row>
    <row r="21" spans="1:10" x14ac:dyDescent="0.25">
      <c r="A21" s="99" t="s">
        <v>9</v>
      </c>
      <c r="B21" s="93"/>
      <c r="C21" s="93"/>
      <c r="D21" s="93"/>
      <c r="E21" s="93"/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 spans="1:10" ht="8.25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  <c r="J22" s="23"/>
    </row>
    <row r="23" spans="1:10" ht="18" customHeight="1" x14ac:dyDescent="0.25">
      <c r="A23" s="89" t="s">
        <v>42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0" ht="7.5" customHeight="1" x14ac:dyDescent="0.25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25.5" x14ac:dyDescent="0.25">
      <c r="A25" s="27"/>
      <c r="B25" s="28"/>
      <c r="C25" s="28"/>
      <c r="D25" s="29"/>
      <c r="E25" s="30"/>
      <c r="F25" s="4" t="s">
        <v>11</v>
      </c>
      <c r="G25" s="4" t="s">
        <v>12</v>
      </c>
      <c r="H25" s="4" t="s">
        <v>39</v>
      </c>
      <c r="I25" s="4" t="s">
        <v>40</v>
      </c>
      <c r="J25" s="4" t="s">
        <v>41</v>
      </c>
    </row>
    <row r="26" spans="1:10" x14ac:dyDescent="0.25">
      <c r="A26" s="104" t="s">
        <v>35</v>
      </c>
      <c r="B26" s="105"/>
      <c r="C26" s="105"/>
      <c r="D26" s="105"/>
      <c r="E26" s="106"/>
      <c r="F26" s="40">
        <v>231781.79</v>
      </c>
      <c r="G26" s="40">
        <v>510223.46</v>
      </c>
      <c r="H26" s="40">
        <f>43100*7.5345</f>
        <v>324736.95</v>
      </c>
      <c r="I26" s="40">
        <v>0</v>
      </c>
      <c r="J26" s="40">
        <v>0</v>
      </c>
    </row>
    <row r="27" spans="1:10" ht="20.25" customHeight="1" x14ac:dyDescent="0.25">
      <c r="A27" s="107" t="s">
        <v>45</v>
      </c>
      <c r="B27" s="108"/>
      <c r="C27" s="108"/>
      <c r="D27" s="108"/>
      <c r="E27" s="109"/>
      <c r="F27" s="39">
        <v>231781.79</v>
      </c>
      <c r="G27" s="39">
        <v>510223.46</v>
      </c>
      <c r="H27" s="39">
        <f>43100*7.5345</f>
        <v>324736.95</v>
      </c>
      <c r="I27" s="39">
        <v>0</v>
      </c>
      <c r="J27" s="38">
        <v>0</v>
      </c>
    </row>
    <row r="28" spans="1:10" ht="22.5" customHeight="1" x14ac:dyDescent="0.25">
      <c r="A28" s="107" t="s">
        <v>46</v>
      </c>
      <c r="B28" s="108"/>
      <c r="C28" s="108"/>
      <c r="D28" s="108"/>
      <c r="E28" s="109"/>
      <c r="F28" s="39"/>
      <c r="G28" s="39">
        <v>0</v>
      </c>
      <c r="H28" s="39">
        <v>0</v>
      </c>
      <c r="I28" s="39">
        <v>0</v>
      </c>
      <c r="J28" s="38">
        <v>0</v>
      </c>
    </row>
    <row r="30" spans="1:10" x14ac:dyDescent="0.25">
      <c r="A30" s="97" t="s">
        <v>10</v>
      </c>
      <c r="B30" s="88"/>
      <c r="C30" s="88"/>
      <c r="D30" s="88"/>
      <c r="E30" s="88"/>
      <c r="F30" s="41">
        <f>F14+F21+F27-F28</f>
        <v>510223.4599999981</v>
      </c>
      <c r="G30" s="41">
        <f t="shared" ref="G30:J30" si="3">G14+G21+G27-G28</f>
        <v>-8.7311491370201111E-10</v>
      </c>
      <c r="H30" s="41">
        <f t="shared" si="3"/>
        <v>7.5669959187507629E-10</v>
      </c>
      <c r="I30" s="41">
        <f t="shared" si="3"/>
        <v>0</v>
      </c>
      <c r="J30" s="41">
        <f t="shared" si="3"/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30.75" customHeight="1" x14ac:dyDescent="0.25">
      <c r="A32" s="102" t="s">
        <v>43</v>
      </c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ht="8.25" customHeight="1" x14ac:dyDescent="0.25"/>
    <row r="34" spans="1:10" ht="28.5" customHeight="1" x14ac:dyDescent="0.25">
      <c r="A34" s="102" t="s">
        <v>37</v>
      </c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ht="8.25" customHeight="1" x14ac:dyDescent="0.25"/>
    <row r="36" spans="1:10" ht="29.25" customHeight="1" x14ac:dyDescent="0.25">
      <c r="A36" s="102" t="s">
        <v>38</v>
      </c>
      <c r="B36" s="103"/>
      <c r="C36" s="103"/>
      <c r="D36" s="103"/>
      <c r="E36" s="103"/>
      <c r="F36" s="103"/>
      <c r="G36" s="103"/>
      <c r="H36" s="103"/>
      <c r="I36" s="103"/>
      <c r="J36" s="103"/>
    </row>
  </sheetData>
  <mergeCells count="21">
    <mergeCell ref="A32:J32"/>
    <mergeCell ref="A34:J34"/>
    <mergeCell ref="A36:J36"/>
    <mergeCell ref="A21:E21"/>
    <mergeCell ref="A23:J23"/>
    <mergeCell ref="A26:E26"/>
    <mergeCell ref="A27:E27"/>
    <mergeCell ref="A28:E28"/>
    <mergeCell ref="A30:E30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8" workbookViewId="0">
      <selection activeCell="H12" sqref="H12"/>
    </sheetView>
  </sheetViews>
  <sheetFormatPr defaultRowHeight="15" x14ac:dyDescent="0.25"/>
  <cols>
    <col min="5" max="5" width="22.140625" customWidth="1"/>
    <col min="6" max="6" width="15.85546875" bestFit="1" customWidth="1"/>
    <col min="7" max="7" width="11.7109375" bestFit="1" customWidth="1"/>
    <col min="8" max="8" width="13.140625" bestFit="1" customWidth="1"/>
    <col min="9" max="10" width="11.7109375" bestFit="1" customWidth="1"/>
  </cols>
  <sheetData>
    <row r="1" spans="1:10" ht="24.75" customHeight="1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5.2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89" t="s">
        <v>26</v>
      </c>
      <c r="B3" s="89"/>
      <c r="C3" s="89"/>
      <c r="D3" s="89"/>
      <c r="E3" s="89"/>
      <c r="F3" s="89"/>
      <c r="G3" s="89"/>
      <c r="H3" s="89"/>
      <c r="I3" s="90"/>
      <c r="J3" s="90"/>
    </row>
    <row r="4" spans="1:10" ht="5.25" customHeight="1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89" t="s">
        <v>31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3" t="s">
        <v>36</v>
      </c>
    </row>
    <row r="7" spans="1:10" ht="25.5" x14ac:dyDescent="0.25">
      <c r="A7" s="27"/>
      <c r="B7" s="28"/>
      <c r="C7" s="28"/>
      <c r="D7" s="29"/>
      <c r="E7" s="30"/>
      <c r="F7" s="4" t="s">
        <v>33</v>
      </c>
      <c r="G7" s="4" t="s">
        <v>34</v>
      </c>
      <c r="H7" s="4" t="s">
        <v>39</v>
      </c>
      <c r="I7" s="4" t="s">
        <v>40</v>
      </c>
      <c r="J7" s="4" t="s">
        <v>41</v>
      </c>
    </row>
    <row r="8" spans="1:10" x14ac:dyDescent="0.25">
      <c r="A8" s="92" t="s">
        <v>0</v>
      </c>
      <c r="B8" s="93"/>
      <c r="C8" s="93"/>
      <c r="D8" s="93"/>
      <c r="E8" s="94"/>
      <c r="F8" s="38">
        <f>SUM(F9:F10)</f>
        <v>1235778.8399999996</v>
      </c>
      <c r="G8" s="38">
        <f t="shared" ref="G8:J8" si="0">SUM(G9:G10)</f>
        <v>1424574.48</v>
      </c>
      <c r="H8" s="38">
        <f t="shared" si="0"/>
        <v>1496843.08</v>
      </c>
      <c r="I8" s="38">
        <f t="shared" si="0"/>
        <v>1483371.72</v>
      </c>
      <c r="J8" s="38">
        <f t="shared" si="0"/>
        <v>1483371.72</v>
      </c>
    </row>
    <row r="9" spans="1:10" x14ac:dyDescent="0.25">
      <c r="A9" s="87" t="s">
        <v>1</v>
      </c>
      <c r="B9" s="88"/>
      <c r="C9" s="88"/>
      <c r="D9" s="88"/>
      <c r="E9" s="95"/>
      <c r="F9" s="37">
        <f>'Račun prihoda i rashoda'!B6</f>
        <v>1235778.8399999996</v>
      </c>
      <c r="G9" s="37">
        <f>'Račun prihoda i rashoda'!C22</f>
        <v>1424574.48</v>
      </c>
      <c r="H9" s="37">
        <f>'Račun prihoda i rashoda'!E22</f>
        <v>1496843.08</v>
      </c>
      <c r="I9" s="37">
        <f>'Račun prihoda i rashoda'!G22</f>
        <v>1483371.72</v>
      </c>
      <c r="J9" s="37">
        <f>'Račun prihoda i rashoda'!I22</f>
        <v>1483371.72</v>
      </c>
    </row>
    <row r="10" spans="1:10" x14ac:dyDescent="0.25">
      <c r="A10" s="96" t="s">
        <v>2</v>
      </c>
      <c r="B10" s="95"/>
      <c r="C10" s="95"/>
      <c r="D10" s="95"/>
      <c r="E10" s="95"/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x14ac:dyDescent="0.25">
      <c r="A11" s="34" t="s">
        <v>3</v>
      </c>
      <c r="B11" s="35"/>
      <c r="C11" s="35"/>
      <c r="D11" s="35"/>
      <c r="E11" s="35"/>
      <c r="F11" s="38">
        <f>SUM(F12:F13)</f>
        <v>1198823.2799999998</v>
      </c>
      <c r="G11" s="38">
        <f t="shared" ref="G11:J11" si="1">SUM(G12:G13)</f>
        <v>1492293.1199999999</v>
      </c>
      <c r="H11" s="38">
        <f t="shared" si="1"/>
        <v>1539943.08</v>
      </c>
      <c r="I11" s="38">
        <f t="shared" si="1"/>
        <v>1483371.7200000002</v>
      </c>
      <c r="J11" s="38">
        <f t="shared" si="1"/>
        <v>1483371.7200000002</v>
      </c>
    </row>
    <row r="12" spans="1:10" x14ac:dyDescent="0.25">
      <c r="A12" s="97" t="s">
        <v>4</v>
      </c>
      <c r="B12" s="88"/>
      <c r="C12" s="88"/>
      <c r="D12" s="88"/>
      <c r="E12" s="88"/>
      <c r="F12" s="37">
        <f>'Račun prihoda i rashoda'!B25</f>
        <v>1184411.3799999999</v>
      </c>
      <c r="G12" s="37">
        <f>'Račun prihoda i rashoda'!C25</f>
        <v>1483378.74</v>
      </c>
      <c r="H12" s="37">
        <f>'Račun prihoda i rashoda'!E25</f>
        <v>1533601.27</v>
      </c>
      <c r="I12" s="37">
        <f>'Račun prihoda i rashoda'!G25</f>
        <v>1477029.9100000001</v>
      </c>
      <c r="J12" s="37">
        <f>'Račun prihoda i rashoda'!I25</f>
        <v>1477029.9100000001</v>
      </c>
    </row>
    <row r="13" spans="1:10" x14ac:dyDescent="0.25">
      <c r="A13" s="98" t="s">
        <v>5</v>
      </c>
      <c r="B13" s="95"/>
      <c r="C13" s="95"/>
      <c r="D13" s="95"/>
      <c r="E13" s="95"/>
      <c r="F13" s="37">
        <f>'Račun prihoda i rashoda'!B53</f>
        <v>14411.9</v>
      </c>
      <c r="G13" s="37">
        <f>'Račun prihoda i rashoda'!C53</f>
        <v>8914.380000000001</v>
      </c>
      <c r="H13" s="37">
        <f>'Račun prihoda i rashoda'!E53</f>
        <v>6341.8099999999995</v>
      </c>
      <c r="I13" s="37">
        <f>'Račun prihoda i rashoda'!G53</f>
        <v>6341.8099999999995</v>
      </c>
      <c r="J13" s="37">
        <f>'Račun prihoda i rashoda'!I53</f>
        <v>6341.8099999999995</v>
      </c>
    </row>
    <row r="14" spans="1:10" x14ac:dyDescent="0.25">
      <c r="A14" s="99" t="s">
        <v>6</v>
      </c>
      <c r="B14" s="93"/>
      <c r="C14" s="93"/>
      <c r="D14" s="93"/>
      <c r="E14" s="93"/>
      <c r="F14" s="38">
        <f>F8-F11</f>
        <v>36955.559999999823</v>
      </c>
      <c r="G14" s="38">
        <f t="shared" ref="G14:J14" si="2">G8-G11</f>
        <v>-67718.639999999898</v>
      </c>
      <c r="H14" s="38">
        <f t="shared" si="2"/>
        <v>-43100</v>
      </c>
      <c r="I14" s="38">
        <f t="shared" si="2"/>
        <v>0</v>
      </c>
      <c r="J14" s="38">
        <f t="shared" si="2"/>
        <v>0</v>
      </c>
    </row>
    <row r="15" spans="1:10" ht="6.75" customHeight="1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89" t="s">
        <v>32</v>
      </c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6.75" customHeight="1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4" t="s">
        <v>11</v>
      </c>
      <c r="G18" s="4" t="s">
        <v>12</v>
      </c>
      <c r="H18" s="4" t="s">
        <v>39</v>
      </c>
      <c r="I18" s="4" t="s">
        <v>40</v>
      </c>
      <c r="J18" s="4" t="s">
        <v>41</v>
      </c>
    </row>
    <row r="19" spans="1:10" ht="15.75" customHeight="1" x14ac:dyDescent="0.25">
      <c r="A19" s="87" t="s">
        <v>7</v>
      </c>
      <c r="B19" s="100"/>
      <c r="C19" s="100"/>
      <c r="D19" s="100"/>
      <c r="E19" s="101"/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 spans="1:10" x14ac:dyDescent="0.25">
      <c r="A20" s="87" t="s">
        <v>8</v>
      </c>
      <c r="B20" s="88"/>
      <c r="C20" s="88"/>
      <c r="D20" s="88"/>
      <c r="E20" s="88"/>
      <c r="F20" s="32">
        <v>0</v>
      </c>
      <c r="G20" s="32">
        <v>0</v>
      </c>
      <c r="H20" s="32">
        <v>0</v>
      </c>
      <c r="I20" s="32">
        <v>0</v>
      </c>
      <c r="J20" s="32">
        <v>0</v>
      </c>
    </row>
    <row r="21" spans="1:10" x14ac:dyDescent="0.25">
      <c r="A21" s="99" t="s">
        <v>9</v>
      </c>
      <c r="B21" s="93"/>
      <c r="C21" s="93"/>
      <c r="D21" s="93"/>
      <c r="E21" s="93"/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 spans="1:10" ht="6" customHeight="1" x14ac:dyDescent="0.25">
      <c r="A22" s="21"/>
      <c r="B22" s="22"/>
      <c r="C22" s="22"/>
      <c r="D22" s="22"/>
      <c r="E22" s="22"/>
      <c r="F22" s="22"/>
      <c r="G22" s="22"/>
      <c r="H22" s="23"/>
      <c r="I22" s="23"/>
      <c r="J22" s="23"/>
    </row>
    <row r="23" spans="1:10" ht="18" customHeight="1" x14ac:dyDescent="0.25">
      <c r="A23" s="89" t="s">
        <v>42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0" ht="7.5" customHeight="1" x14ac:dyDescent="0.25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25.5" x14ac:dyDescent="0.25">
      <c r="A25" s="27"/>
      <c r="B25" s="28"/>
      <c r="C25" s="28"/>
      <c r="D25" s="29"/>
      <c r="E25" s="30"/>
      <c r="F25" s="4" t="s">
        <v>11</v>
      </c>
      <c r="G25" s="4" t="s">
        <v>12</v>
      </c>
      <c r="H25" s="4" t="s">
        <v>39</v>
      </c>
      <c r="I25" s="4" t="s">
        <v>40</v>
      </c>
      <c r="J25" s="4" t="s">
        <v>41</v>
      </c>
    </row>
    <row r="26" spans="1:10" x14ac:dyDescent="0.25">
      <c r="A26" s="104" t="s">
        <v>35</v>
      </c>
      <c r="B26" s="105"/>
      <c r="C26" s="105"/>
      <c r="D26" s="105"/>
      <c r="E26" s="106"/>
      <c r="F26" s="40">
        <v>30762.73</v>
      </c>
      <c r="G26" s="40">
        <v>67718.289999999994</v>
      </c>
      <c r="H26" s="40">
        <v>43100</v>
      </c>
      <c r="I26" s="40">
        <v>0</v>
      </c>
      <c r="J26" s="40">
        <v>0</v>
      </c>
    </row>
    <row r="27" spans="1:10" ht="21.75" customHeight="1" x14ac:dyDescent="0.25">
      <c r="A27" s="107" t="s">
        <v>45</v>
      </c>
      <c r="B27" s="108"/>
      <c r="C27" s="108"/>
      <c r="D27" s="108"/>
      <c r="E27" s="109"/>
      <c r="F27" s="39">
        <v>30762.73</v>
      </c>
      <c r="G27" s="39">
        <v>67718.289999999994</v>
      </c>
      <c r="H27" s="39">
        <v>43100</v>
      </c>
      <c r="I27" s="39">
        <v>0</v>
      </c>
      <c r="J27" s="38">
        <v>0</v>
      </c>
    </row>
    <row r="28" spans="1:10" ht="20.25" customHeight="1" x14ac:dyDescent="0.25">
      <c r="A28" s="107" t="s">
        <v>46</v>
      </c>
      <c r="B28" s="108"/>
      <c r="C28" s="108"/>
      <c r="D28" s="108"/>
      <c r="E28" s="109"/>
      <c r="F28" s="39"/>
      <c r="G28" s="39">
        <v>0</v>
      </c>
      <c r="H28" s="39">
        <v>0</v>
      </c>
      <c r="I28" s="39">
        <v>0</v>
      </c>
      <c r="J28" s="38">
        <v>0</v>
      </c>
    </row>
    <row r="30" spans="1:10" x14ac:dyDescent="0.25">
      <c r="A30" s="97" t="s">
        <v>10</v>
      </c>
      <c r="B30" s="88"/>
      <c r="C30" s="88"/>
      <c r="D30" s="88"/>
      <c r="E30" s="88"/>
      <c r="F30" s="41">
        <f>F14+F21+F27-F28</f>
        <v>67718.289999999819</v>
      </c>
      <c r="G30" s="41">
        <f t="shared" ref="G30:J30" si="3">G14+G21+G27-G28</f>
        <v>-0.34999999990395736</v>
      </c>
      <c r="H30" s="41">
        <f t="shared" si="3"/>
        <v>0</v>
      </c>
      <c r="I30" s="41">
        <f t="shared" si="3"/>
        <v>0</v>
      </c>
      <c r="J30" s="41">
        <f t="shared" si="3"/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102" t="s">
        <v>43</v>
      </c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ht="8.25" customHeight="1" x14ac:dyDescent="0.25"/>
    <row r="34" spans="1:10" ht="30" customHeight="1" x14ac:dyDescent="0.25">
      <c r="A34" s="102" t="s">
        <v>37</v>
      </c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ht="8.25" customHeight="1" x14ac:dyDescent="0.25"/>
    <row r="36" spans="1:10" ht="29.25" customHeight="1" x14ac:dyDescent="0.25">
      <c r="A36" s="102" t="s">
        <v>38</v>
      </c>
      <c r="B36" s="103"/>
      <c r="C36" s="103"/>
      <c r="D36" s="103"/>
      <c r="E36" s="103"/>
      <c r="F36" s="103"/>
      <c r="G36" s="103"/>
      <c r="H36" s="103"/>
      <c r="I36" s="103"/>
      <c r="J36" s="103"/>
    </row>
  </sheetData>
  <mergeCells count="21">
    <mergeCell ref="A36:J36"/>
    <mergeCell ref="A23:J23"/>
    <mergeCell ref="A32:J32"/>
    <mergeCell ref="A30:E30"/>
    <mergeCell ref="A34:J34"/>
    <mergeCell ref="A26:E26"/>
    <mergeCell ref="A28:E28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Normal="100" workbookViewId="0">
      <pane xSplit="1" ySplit="5" topLeftCell="C6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RowHeight="11.25" x14ac:dyDescent="0.15"/>
  <cols>
    <col min="1" max="1" width="45.85546875" style="42" customWidth="1"/>
    <col min="2" max="2" width="13.7109375" style="42" hidden="1" customWidth="1"/>
    <col min="3" max="3" width="13.140625" style="42" bestFit="1" customWidth="1"/>
    <col min="4" max="4" width="9.7109375" style="42" hidden="1" customWidth="1"/>
    <col min="5" max="5" width="13.140625" style="42" bestFit="1" customWidth="1"/>
    <col min="6" max="6" width="9.85546875" style="42" bestFit="1" customWidth="1"/>
    <col min="7" max="7" width="13.28515625" style="42" bestFit="1" customWidth="1"/>
    <col min="8" max="8" width="9.85546875" style="42" bestFit="1" customWidth="1"/>
    <col min="9" max="9" width="13.28515625" style="42" bestFit="1" customWidth="1"/>
    <col min="10" max="10" width="9.85546875" style="42" bestFit="1" customWidth="1"/>
    <col min="11" max="11" width="9.140625" style="42"/>
    <col min="12" max="12" width="13" style="42" customWidth="1"/>
    <col min="13" max="16384" width="9.140625" style="42"/>
  </cols>
  <sheetData>
    <row r="1" spans="1:10" customFormat="1" ht="15.75" customHeight="1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customFormat="1" ht="15.75" x14ac:dyDescent="0.25">
      <c r="A2" s="89" t="s">
        <v>26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s="62" customFormat="1" ht="15" x14ac:dyDescent="0.25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s="62" customFormat="1" ht="15.75" thickBot="1" x14ac:dyDescent="0.3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s="64" customFormat="1" ht="21.75" thickBot="1" x14ac:dyDescent="0.2">
      <c r="A5" s="63" t="s">
        <v>82</v>
      </c>
      <c r="B5" s="63" t="s">
        <v>81</v>
      </c>
      <c r="C5" s="63" t="s">
        <v>12</v>
      </c>
      <c r="D5" s="63" t="s">
        <v>80</v>
      </c>
      <c r="E5" s="63" t="s">
        <v>79</v>
      </c>
      <c r="F5" s="63" t="s">
        <v>78</v>
      </c>
      <c r="G5" s="63" t="s">
        <v>83</v>
      </c>
      <c r="H5" s="63" t="s">
        <v>77</v>
      </c>
      <c r="I5" s="63" t="s">
        <v>84</v>
      </c>
      <c r="J5" s="63" t="s">
        <v>76</v>
      </c>
    </row>
    <row r="6" spans="1:10" s="43" customFormat="1" ht="12.75" x14ac:dyDescent="0.2">
      <c r="A6" s="78" t="s">
        <v>75</v>
      </c>
      <c r="B6" s="45">
        <f>B7+B9+B11+B14+B17</f>
        <v>1235778.8399999996</v>
      </c>
      <c r="C6" s="45">
        <f>C7+C9+C11+C14+C17</f>
        <v>1424574.48</v>
      </c>
      <c r="D6" s="44">
        <v>124.71</v>
      </c>
      <c r="E6" s="45">
        <f>E7+E9+E11+E14+E17</f>
        <v>1496843.08</v>
      </c>
      <c r="F6" s="46">
        <f t="shared" ref="F6:F20" si="0">E6/C6*100</f>
        <v>105.07299555162606</v>
      </c>
      <c r="G6" s="45">
        <f>G7+G9+G11+G14+G17</f>
        <v>1483371.72</v>
      </c>
      <c r="H6" s="46">
        <f t="shared" ref="H6:H12" si="1">G6/E6*100</f>
        <v>99.10001521335154</v>
      </c>
      <c r="I6" s="45">
        <f>I7+I9+I11+I14+I17</f>
        <v>1483371.72</v>
      </c>
      <c r="J6" s="44">
        <f t="shared" ref="J6:J12" si="2">I6/G6*100</f>
        <v>100</v>
      </c>
    </row>
    <row r="7" spans="1:10" s="43" customFormat="1" ht="24" x14ac:dyDescent="0.2">
      <c r="A7" s="79" t="s">
        <v>74</v>
      </c>
      <c r="B7" s="45">
        <f>B8</f>
        <v>1061783.8799999999</v>
      </c>
      <c r="C7" s="45">
        <f>C8</f>
        <v>1162494.48</v>
      </c>
      <c r="D7" s="44">
        <v>109.34</v>
      </c>
      <c r="E7" s="45">
        <f>E8</f>
        <v>1192200</v>
      </c>
      <c r="F7" s="46">
        <f t="shared" si="0"/>
        <v>102.5553256820626</v>
      </c>
      <c r="G7" s="45">
        <f>G8</f>
        <v>1192200</v>
      </c>
      <c r="H7" s="44">
        <f t="shared" si="1"/>
        <v>100</v>
      </c>
      <c r="I7" s="45">
        <f>I8</f>
        <v>1192200</v>
      </c>
      <c r="J7" s="44">
        <f t="shared" si="2"/>
        <v>100</v>
      </c>
    </row>
    <row r="8" spans="1:10" s="43" customFormat="1" ht="12.75" x14ac:dyDescent="0.2">
      <c r="A8" s="80" t="s">
        <v>50</v>
      </c>
      <c r="B8" s="50">
        <v>1061783.8799999999</v>
      </c>
      <c r="C8" s="50">
        <v>1162494.48</v>
      </c>
      <c r="D8" s="49">
        <v>109.49</v>
      </c>
      <c r="E8" s="50">
        <v>1192200</v>
      </c>
      <c r="F8" s="51">
        <f t="shared" si="0"/>
        <v>102.5553256820626</v>
      </c>
      <c r="G8" s="50">
        <v>1192200</v>
      </c>
      <c r="H8" s="49">
        <f t="shared" si="1"/>
        <v>100</v>
      </c>
      <c r="I8" s="50">
        <v>1192200</v>
      </c>
      <c r="J8" s="49">
        <f t="shared" si="2"/>
        <v>100</v>
      </c>
    </row>
    <row r="9" spans="1:10" s="43" customFormat="1" ht="12.75" x14ac:dyDescent="0.2">
      <c r="A9" s="79" t="s">
        <v>73</v>
      </c>
      <c r="B9" s="44">
        <f>B10</f>
        <v>16.75</v>
      </c>
      <c r="C9" s="44">
        <f>C10</f>
        <v>10.64</v>
      </c>
      <c r="D9" s="44">
        <v>63.52</v>
      </c>
      <c r="E9" s="44">
        <v>20</v>
      </c>
      <c r="F9" s="46">
        <f t="shared" si="0"/>
        <v>187.96992481203009</v>
      </c>
      <c r="G9" s="44">
        <v>20</v>
      </c>
      <c r="H9" s="44">
        <f t="shared" si="1"/>
        <v>100</v>
      </c>
      <c r="I9" s="44">
        <v>20</v>
      </c>
      <c r="J9" s="44">
        <f t="shared" si="2"/>
        <v>100</v>
      </c>
    </row>
    <row r="10" spans="1:10" s="43" customFormat="1" ht="12.75" x14ac:dyDescent="0.2">
      <c r="A10" s="80" t="s">
        <v>51</v>
      </c>
      <c r="B10" s="49">
        <v>16.75</v>
      </c>
      <c r="C10" s="49">
        <v>10.64</v>
      </c>
      <c r="D10" s="49">
        <v>63.52</v>
      </c>
      <c r="E10" s="49">
        <v>20</v>
      </c>
      <c r="F10" s="51">
        <f t="shared" si="0"/>
        <v>187.96992481203009</v>
      </c>
      <c r="G10" s="49">
        <v>20</v>
      </c>
      <c r="H10" s="49">
        <f t="shared" si="1"/>
        <v>100</v>
      </c>
      <c r="I10" s="49">
        <v>20</v>
      </c>
      <c r="J10" s="49">
        <f t="shared" si="2"/>
        <v>100</v>
      </c>
    </row>
    <row r="11" spans="1:10" s="43" customFormat="1" ht="24" x14ac:dyDescent="0.2">
      <c r="A11" s="79" t="s">
        <v>72</v>
      </c>
      <c r="B11" s="45">
        <f>B12+B13</f>
        <v>76327.63</v>
      </c>
      <c r="C11" s="45">
        <f>C12+C13</f>
        <v>105328.05</v>
      </c>
      <c r="D11" s="44">
        <v>137.99</v>
      </c>
      <c r="E11" s="45">
        <f>E12+E13</f>
        <v>124900</v>
      </c>
      <c r="F11" s="46">
        <f t="shared" si="0"/>
        <v>118.58189722490826</v>
      </c>
      <c r="G11" s="45">
        <f>G12+G13</f>
        <v>124900</v>
      </c>
      <c r="H11" s="44">
        <f t="shared" si="1"/>
        <v>100</v>
      </c>
      <c r="I11" s="45">
        <f>I12+I13</f>
        <v>124900</v>
      </c>
      <c r="J11" s="44">
        <f t="shared" si="2"/>
        <v>100</v>
      </c>
    </row>
    <row r="12" spans="1:10" s="43" customFormat="1" ht="24" x14ac:dyDescent="0.2">
      <c r="A12" s="80" t="s">
        <v>58</v>
      </c>
      <c r="B12" s="50">
        <v>75483.490000000005</v>
      </c>
      <c r="C12" s="50">
        <v>105142.24</v>
      </c>
      <c r="D12" s="49">
        <v>139.29</v>
      </c>
      <c r="E12" s="50">
        <v>124900</v>
      </c>
      <c r="F12" s="51">
        <f t="shared" si="0"/>
        <v>118.79145812377594</v>
      </c>
      <c r="G12" s="50">
        <v>124900</v>
      </c>
      <c r="H12" s="49">
        <f t="shared" si="1"/>
        <v>100</v>
      </c>
      <c r="I12" s="50">
        <v>124900</v>
      </c>
      <c r="J12" s="49">
        <f t="shared" si="2"/>
        <v>100</v>
      </c>
    </row>
    <row r="13" spans="1:10" s="43" customFormat="1" ht="22.5" customHeight="1" x14ac:dyDescent="0.2">
      <c r="A13" s="80" t="s">
        <v>61</v>
      </c>
      <c r="B13" s="49">
        <v>844.14</v>
      </c>
      <c r="C13" s="49">
        <v>185.81</v>
      </c>
      <c r="D13" s="49">
        <v>22.01</v>
      </c>
      <c r="E13" s="49">
        <v>0</v>
      </c>
      <c r="F13" s="51">
        <f t="shared" si="0"/>
        <v>0</v>
      </c>
      <c r="G13" s="49">
        <v>0</v>
      </c>
      <c r="H13" s="47"/>
      <c r="I13" s="49">
        <v>0</v>
      </c>
      <c r="J13" s="44"/>
    </row>
    <row r="14" spans="1:10" s="43" customFormat="1" ht="36" x14ac:dyDescent="0.2">
      <c r="A14" s="79" t="s">
        <v>71</v>
      </c>
      <c r="B14" s="45">
        <f>B15+B16</f>
        <v>2768.9300000000003</v>
      </c>
      <c r="C14" s="45">
        <f>C15+C16</f>
        <v>467.27</v>
      </c>
      <c r="D14" s="44">
        <v>16.88</v>
      </c>
      <c r="E14" s="44">
        <f>E15+E16</f>
        <v>730</v>
      </c>
      <c r="F14" s="46">
        <f t="shared" si="0"/>
        <v>156.22659276221458</v>
      </c>
      <c r="G14" s="44">
        <f>G15+G16</f>
        <v>730</v>
      </c>
      <c r="H14" s="44">
        <f>G14/E14*100</f>
        <v>100</v>
      </c>
      <c r="I14" s="44">
        <f>I15+I16</f>
        <v>730</v>
      </c>
      <c r="J14" s="44">
        <f>I14/G14*100</f>
        <v>100</v>
      </c>
    </row>
    <row r="15" spans="1:10" s="43" customFormat="1" ht="12.75" x14ac:dyDescent="0.2">
      <c r="A15" s="80" t="s">
        <v>51</v>
      </c>
      <c r="B15" s="49">
        <v>39.82</v>
      </c>
      <c r="C15" s="49">
        <v>294.60000000000002</v>
      </c>
      <c r="D15" s="49">
        <v>739.83</v>
      </c>
      <c r="E15" s="49">
        <v>730</v>
      </c>
      <c r="F15" s="51">
        <f t="shared" si="0"/>
        <v>247.79361846571621</v>
      </c>
      <c r="G15" s="49">
        <v>730</v>
      </c>
      <c r="H15" s="49">
        <f>G15/E15*100</f>
        <v>100</v>
      </c>
      <c r="I15" s="49">
        <v>730</v>
      </c>
      <c r="J15" s="49">
        <f>I15/G15*100</f>
        <v>100</v>
      </c>
    </row>
    <row r="16" spans="1:10" s="43" customFormat="1" ht="12.75" x14ac:dyDescent="0.2">
      <c r="A16" s="80" t="s">
        <v>63</v>
      </c>
      <c r="B16" s="50">
        <v>2729.11</v>
      </c>
      <c r="C16" s="49">
        <v>172.67</v>
      </c>
      <c r="D16" s="49">
        <v>6.33</v>
      </c>
      <c r="E16" s="49">
        <v>0</v>
      </c>
      <c r="F16" s="51">
        <f t="shared" si="0"/>
        <v>0</v>
      </c>
      <c r="G16" s="49">
        <v>0</v>
      </c>
      <c r="H16" s="47"/>
      <c r="I16" s="49">
        <v>0</v>
      </c>
      <c r="J16" s="44"/>
    </row>
    <row r="17" spans="1:10" s="43" customFormat="1" ht="24" x14ac:dyDescent="0.2">
      <c r="A17" s="79" t="s">
        <v>70</v>
      </c>
      <c r="B17" s="45">
        <f>SUM(B18:B21)</f>
        <v>94881.65</v>
      </c>
      <c r="C17" s="45">
        <f>SUM(C18:C21)</f>
        <v>156274.04</v>
      </c>
      <c r="D17" s="52">
        <f>C17/B17*100</f>
        <v>164.70417620266934</v>
      </c>
      <c r="E17" s="45">
        <f>SUM(E18:E21)</f>
        <v>178993.08000000002</v>
      </c>
      <c r="F17" s="46">
        <f t="shared" si="0"/>
        <v>114.53794884934183</v>
      </c>
      <c r="G17" s="45">
        <f>SUM(G18:G21)</f>
        <v>165521.72000000003</v>
      </c>
      <c r="H17" s="46">
        <f>G17/E17*100</f>
        <v>92.473809602024843</v>
      </c>
      <c r="I17" s="45">
        <f>SUM(I18:I21)</f>
        <v>165521.72000000003</v>
      </c>
      <c r="J17" s="44">
        <f>I17/G17*100</f>
        <v>100</v>
      </c>
    </row>
    <row r="18" spans="1:10" s="43" customFormat="1" ht="12.75" x14ac:dyDescent="0.2">
      <c r="A18" s="80" t="s">
        <v>52</v>
      </c>
      <c r="B18" s="50">
        <v>4926.68</v>
      </c>
      <c r="C18" s="50">
        <v>5323.93</v>
      </c>
      <c r="D18" s="48">
        <f>C18/B18*100</f>
        <v>108.06323934170679</v>
      </c>
      <c r="E18" s="50">
        <v>15322.91</v>
      </c>
      <c r="F18" s="51">
        <f t="shared" si="0"/>
        <v>287.81201105198602</v>
      </c>
      <c r="G18" s="50">
        <v>15322.91</v>
      </c>
      <c r="H18" s="49">
        <f>G18/E18*100</f>
        <v>100</v>
      </c>
      <c r="I18" s="50">
        <v>15322.91</v>
      </c>
      <c r="J18" s="49">
        <f>I18/G18*100</f>
        <v>100</v>
      </c>
    </row>
    <row r="19" spans="1:10" s="43" customFormat="1" ht="12.75" x14ac:dyDescent="0.2">
      <c r="A19" s="80" t="s">
        <v>57</v>
      </c>
      <c r="B19" s="50">
        <v>80474.84</v>
      </c>
      <c r="C19" s="50">
        <v>132590.04</v>
      </c>
      <c r="D19" s="48">
        <f>C19/B19*100</f>
        <v>164.75961927976496</v>
      </c>
      <c r="E19" s="50">
        <f>132324.64+13471.36</f>
        <v>145796</v>
      </c>
      <c r="F19" s="51">
        <f t="shared" si="0"/>
        <v>109.95999397843154</v>
      </c>
      <c r="G19" s="50">
        <v>132324.64000000001</v>
      </c>
      <c r="H19" s="51">
        <f>G19/E19*100</f>
        <v>90.760130593431938</v>
      </c>
      <c r="I19" s="50">
        <v>132324.64000000001</v>
      </c>
      <c r="J19" s="49">
        <f>I19/G19*100</f>
        <v>100</v>
      </c>
    </row>
    <row r="20" spans="1:10" s="43" customFormat="1" ht="12.75" x14ac:dyDescent="0.2">
      <c r="A20" s="80" t="s">
        <v>64</v>
      </c>
      <c r="B20" s="50">
        <v>7671.78</v>
      </c>
      <c r="C20" s="50">
        <v>18360.07</v>
      </c>
      <c r="D20" s="48">
        <f>C20/B20*100</f>
        <v>239.31955817294033</v>
      </c>
      <c r="E20" s="50">
        <v>17874.169999999998</v>
      </c>
      <c r="F20" s="51">
        <f t="shared" si="0"/>
        <v>97.353495928937079</v>
      </c>
      <c r="G20" s="50">
        <v>17874.169999999998</v>
      </c>
      <c r="H20" s="49">
        <f>G20/E20*100</f>
        <v>100</v>
      </c>
      <c r="I20" s="50">
        <v>17874.169999999998</v>
      </c>
      <c r="J20" s="49">
        <f>I20/G20*100</f>
        <v>100</v>
      </c>
    </row>
    <row r="21" spans="1:10" s="43" customFormat="1" ht="12.75" x14ac:dyDescent="0.2">
      <c r="A21" s="80" t="s">
        <v>49</v>
      </c>
      <c r="B21" s="50">
        <v>1808.35</v>
      </c>
      <c r="C21" s="50">
        <v>0</v>
      </c>
      <c r="D21" s="48">
        <f>C21/B21*100</f>
        <v>0</v>
      </c>
      <c r="E21" s="50"/>
      <c r="F21" s="51"/>
      <c r="G21" s="50"/>
      <c r="H21" s="49"/>
      <c r="I21" s="50"/>
      <c r="J21" s="44"/>
    </row>
    <row r="22" spans="1:10" s="43" customFormat="1" ht="12.75" x14ac:dyDescent="0.2">
      <c r="A22" s="78" t="s">
        <v>69</v>
      </c>
      <c r="B22" s="45">
        <f>B6</f>
        <v>1235778.8399999996</v>
      </c>
      <c r="C22" s="45">
        <f>C6</f>
        <v>1424574.48</v>
      </c>
      <c r="D22" s="44">
        <v>124.71</v>
      </c>
      <c r="E22" s="45">
        <f>E6</f>
        <v>1496843.08</v>
      </c>
      <c r="F22" s="46">
        <f>E22/C22*100</f>
        <v>105.07299555162606</v>
      </c>
      <c r="G22" s="45">
        <f>G6</f>
        <v>1483371.72</v>
      </c>
      <c r="H22" s="46">
        <f>G22/E22*100</f>
        <v>99.10001521335154</v>
      </c>
      <c r="I22" s="45">
        <f>I6</f>
        <v>1483371.72</v>
      </c>
      <c r="J22" s="44">
        <f>I22/G22*100</f>
        <v>100</v>
      </c>
    </row>
    <row r="23" spans="1:10" ht="7.5" customHeight="1" x14ac:dyDescent="0.15"/>
    <row r="24" spans="1:10" customFormat="1" ht="15" x14ac:dyDescent="0.25">
      <c r="A24" s="110" t="s">
        <v>18</v>
      </c>
      <c r="B24" s="111"/>
      <c r="C24" s="111"/>
      <c r="D24" s="111"/>
      <c r="E24" s="111"/>
      <c r="F24" s="111"/>
      <c r="G24" s="111"/>
      <c r="H24" s="111"/>
      <c r="I24" s="111"/>
    </row>
    <row r="25" spans="1:10" s="43" customFormat="1" ht="12.75" x14ac:dyDescent="0.2">
      <c r="A25" s="78" t="s">
        <v>68</v>
      </c>
      <c r="B25" s="53">
        <f>B26+B32+B45+B48+B51</f>
        <v>1184411.3799999999</v>
      </c>
      <c r="C25" s="53">
        <f>C26+C32+C45+C48+C51</f>
        <v>1483378.74</v>
      </c>
      <c r="D25" s="54">
        <v>115.57</v>
      </c>
      <c r="E25" s="53">
        <f>E26+E32+E45+E48+E51</f>
        <v>1533601.27</v>
      </c>
      <c r="F25" s="55">
        <f t="shared" ref="F25:F30" si="3">E25/C25*100</f>
        <v>103.38568489932652</v>
      </c>
      <c r="G25" s="53">
        <f>G26+G32+G45+G48+G51</f>
        <v>1477029.9100000001</v>
      </c>
      <c r="H25" s="55">
        <f t="shared" ref="H25:H30" si="4">G25/E25*100</f>
        <v>96.311208062575488</v>
      </c>
      <c r="I25" s="53">
        <f>I26+I32+I45+I48+I51</f>
        <v>1477029.9100000001</v>
      </c>
      <c r="J25" s="54">
        <f t="shared" ref="J25:J30" si="5">I25/G25*100</f>
        <v>100</v>
      </c>
    </row>
    <row r="26" spans="1:10" s="43" customFormat="1" ht="12.75" x14ac:dyDescent="0.2">
      <c r="A26" s="79" t="s">
        <v>67</v>
      </c>
      <c r="B26" s="53">
        <f>SUM(B27:B31)</f>
        <v>991914.49</v>
      </c>
      <c r="C26" s="53">
        <f>SUM(C27:C31)</f>
        <v>1138029.1399999999</v>
      </c>
      <c r="D26" s="54">
        <v>114.73</v>
      </c>
      <c r="E26" s="53">
        <f>SUM(E27:E31)</f>
        <v>1166991.83</v>
      </c>
      <c r="F26" s="55">
        <f t="shared" si="3"/>
        <v>102.54498667758192</v>
      </c>
      <c r="G26" s="53">
        <f>SUM(G27:G31)</f>
        <v>1166991.83</v>
      </c>
      <c r="H26" s="54">
        <f t="shared" si="4"/>
        <v>100</v>
      </c>
      <c r="I26" s="53">
        <f>SUM(I27:I31)</f>
        <v>1166991.83</v>
      </c>
      <c r="J26" s="54">
        <f t="shared" si="5"/>
        <v>100</v>
      </c>
    </row>
    <row r="27" spans="1:10" s="43" customFormat="1" ht="12.75" x14ac:dyDescent="0.2">
      <c r="A27" s="80" t="s">
        <v>52</v>
      </c>
      <c r="B27" s="56">
        <v>2866.53</v>
      </c>
      <c r="C27" s="57">
        <v>3067.62</v>
      </c>
      <c r="D27" s="58">
        <v>107.02</v>
      </c>
      <c r="E27" s="57">
        <v>13398.43</v>
      </c>
      <c r="F27" s="59">
        <f t="shared" si="3"/>
        <v>436.76954772755431</v>
      </c>
      <c r="G27" s="57">
        <v>13398.43</v>
      </c>
      <c r="H27" s="58">
        <f t="shared" si="4"/>
        <v>100</v>
      </c>
      <c r="I27" s="57">
        <v>13398.43</v>
      </c>
      <c r="J27" s="54">
        <f t="shared" si="5"/>
        <v>100</v>
      </c>
    </row>
    <row r="28" spans="1:10" s="43" customFormat="1" ht="24" x14ac:dyDescent="0.2">
      <c r="A28" s="80" t="s">
        <v>58</v>
      </c>
      <c r="B28" s="56">
        <v>20921.509999999998</v>
      </c>
      <c r="C28" s="57">
        <v>28084.13</v>
      </c>
      <c r="D28" s="58">
        <v>134.24</v>
      </c>
      <c r="E28" s="57">
        <v>23700</v>
      </c>
      <c r="F28" s="59">
        <f t="shared" si="3"/>
        <v>84.389297443075492</v>
      </c>
      <c r="G28" s="57">
        <v>23700</v>
      </c>
      <c r="H28" s="58">
        <f t="shared" si="4"/>
        <v>100</v>
      </c>
      <c r="I28" s="57">
        <v>23700</v>
      </c>
      <c r="J28" s="54">
        <f t="shared" si="5"/>
        <v>100</v>
      </c>
    </row>
    <row r="29" spans="1:10" s="43" customFormat="1" ht="12.75" x14ac:dyDescent="0.2">
      <c r="A29" s="80" t="s">
        <v>64</v>
      </c>
      <c r="B29" s="56">
        <v>5820.29</v>
      </c>
      <c r="C29" s="57">
        <v>12259.25</v>
      </c>
      <c r="D29" s="58">
        <v>210.63</v>
      </c>
      <c r="E29" s="57">
        <v>13693.4</v>
      </c>
      <c r="F29" s="59">
        <f t="shared" si="3"/>
        <v>111.69851336745722</v>
      </c>
      <c r="G29" s="57">
        <v>13693.4</v>
      </c>
      <c r="H29" s="58">
        <f t="shared" si="4"/>
        <v>100</v>
      </c>
      <c r="I29" s="57">
        <v>13693.4</v>
      </c>
      <c r="J29" s="54">
        <f t="shared" si="5"/>
        <v>100</v>
      </c>
    </row>
    <row r="30" spans="1:10" s="43" customFormat="1" ht="12.75" x14ac:dyDescent="0.2">
      <c r="A30" s="80" t="s">
        <v>50</v>
      </c>
      <c r="B30" s="56">
        <v>958467.27</v>
      </c>
      <c r="C30" s="57">
        <v>1094618.1399999999</v>
      </c>
      <c r="D30" s="58">
        <v>114.21</v>
      </c>
      <c r="E30" s="57">
        <v>1116200</v>
      </c>
      <c r="F30" s="59">
        <f t="shared" si="3"/>
        <v>101.97163368770777</v>
      </c>
      <c r="G30" s="57">
        <v>1116200</v>
      </c>
      <c r="H30" s="58">
        <f t="shared" si="4"/>
        <v>100</v>
      </c>
      <c r="I30" s="57">
        <v>1116200</v>
      </c>
      <c r="J30" s="54">
        <f t="shared" si="5"/>
        <v>100</v>
      </c>
    </row>
    <row r="31" spans="1:10" s="43" customFormat="1" ht="12.75" x14ac:dyDescent="0.2">
      <c r="A31" s="80" t="s">
        <v>85</v>
      </c>
      <c r="B31" s="56">
        <v>3838.89</v>
      </c>
      <c r="C31" s="57">
        <v>0</v>
      </c>
      <c r="D31" s="58">
        <v>114.21</v>
      </c>
      <c r="E31" s="57">
        <v>0</v>
      </c>
      <c r="F31" s="59"/>
      <c r="G31" s="57">
        <v>0</v>
      </c>
      <c r="H31" s="58"/>
      <c r="I31" s="57">
        <v>0</v>
      </c>
      <c r="J31" s="54"/>
    </row>
    <row r="32" spans="1:10" s="43" customFormat="1" ht="12.75" x14ac:dyDescent="0.2">
      <c r="A32" s="79" t="s">
        <v>66</v>
      </c>
      <c r="B32" s="53">
        <f>SUM(B33:B44)</f>
        <v>178774.37999999998</v>
      </c>
      <c r="C32" s="53">
        <f>SUM(C33:C44)</f>
        <v>293748.32000000007</v>
      </c>
      <c r="D32" s="54">
        <v>105.69</v>
      </c>
      <c r="E32" s="53">
        <f>SUM(E33:E44)</f>
        <v>348011.27</v>
      </c>
      <c r="F32" s="55">
        <f t="shared" ref="F32:F40" si="6">E32/C32*100</f>
        <v>118.47259926456768</v>
      </c>
      <c r="G32" s="53">
        <f>SUM(G33:G44)</f>
        <v>291439.91000000003</v>
      </c>
      <c r="H32" s="55">
        <f>G32/E32*100</f>
        <v>83.744388507877915</v>
      </c>
      <c r="I32" s="53">
        <f>SUM(I33:I44)</f>
        <v>291439.91000000003</v>
      </c>
      <c r="J32" s="54">
        <f>I32/G32*100</f>
        <v>100</v>
      </c>
    </row>
    <row r="33" spans="1:10" s="43" customFormat="1" ht="12.75" x14ac:dyDescent="0.2">
      <c r="A33" s="80" t="s">
        <v>52</v>
      </c>
      <c r="B33" s="56">
        <v>1778.65</v>
      </c>
      <c r="C33" s="57">
        <v>1851.54</v>
      </c>
      <c r="D33" s="58">
        <v>104.1</v>
      </c>
      <c r="E33" s="57">
        <v>1459.95</v>
      </c>
      <c r="F33" s="59">
        <f t="shared" si="6"/>
        <v>78.850578437408871</v>
      </c>
      <c r="G33" s="57">
        <v>1459.95</v>
      </c>
      <c r="H33" s="58">
        <f>G33/E33*100</f>
        <v>100</v>
      </c>
      <c r="I33" s="57">
        <v>1459.95</v>
      </c>
      <c r="J33" s="58">
        <f>I33/G33*100</f>
        <v>100</v>
      </c>
    </row>
    <row r="34" spans="1:10" s="43" customFormat="1" ht="12.75" x14ac:dyDescent="0.2">
      <c r="A34" s="80" t="s">
        <v>51</v>
      </c>
      <c r="B34" s="60">
        <v>56.57</v>
      </c>
      <c r="C34" s="58">
        <v>305.24</v>
      </c>
      <c r="D34" s="58">
        <v>539.58000000000004</v>
      </c>
      <c r="E34" s="58">
        <v>240</v>
      </c>
      <c r="F34" s="59">
        <f t="shared" si="6"/>
        <v>78.626654435853752</v>
      </c>
      <c r="G34" s="58">
        <v>240</v>
      </c>
      <c r="H34" s="58">
        <f>G34/E34*100</f>
        <v>100</v>
      </c>
      <c r="I34" s="58">
        <v>240</v>
      </c>
      <c r="J34" s="58">
        <f>I34/G34*100</f>
        <v>100</v>
      </c>
    </row>
    <row r="35" spans="1:10" s="43" customFormat="1" ht="24" x14ac:dyDescent="0.2">
      <c r="A35" s="80" t="s">
        <v>58</v>
      </c>
      <c r="B35" s="56">
        <v>58393.02</v>
      </c>
      <c r="C35" s="57">
        <v>73010.899999999994</v>
      </c>
      <c r="D35" s="58">
        <v>125.03</v>
      </c>
      <c r="E35" s="57">
        <v>101100</v>
      </c>
      <c r="F35" s="59">
        <f t="shared" si="6"/>
        <v>138.47247465789357</v>
      </c>
      <c r="G35" s="57">
        <v>101100</v>
      </c>
      <c r="H35" s="58">
        <f>G35/E35*100</f>
        <v>100</v>
      </c>
      <c r="I35" s="57">
        <v>101100</v>
      </c>
      <c r="J35" s="58">
        <f>I35/G35*100</f>
        <v>100</v>
      </c>
    </row>
    <row r="36" spans="1:10" s="43" customFormat="1" ht="12.75" x14ac:dyDescent="0.2">
      <c r="A36" s="80" t="s">
        <v>57</v>
      </c>
      <c r="B36" s="56">
        <v>79494.47</v>
      </c>
      <c r="C36" s="57">
        <v>132351.28</v>
      </c>
      <c r="D36" s="58">
        <v>73.88</v>
      </c>
      <c r="E36" s="57">
        <f>132059.19+13471.36</f>
        <v>145530.54999999999</v>
      </c>
      <c r="F36" s="59">
        <f t="shared" si="6"/>
        <v>109.95779564806627</v>
      </c>
      <c r="G36" s="57">
        <v>132059.19</v>
      </c>
      <c r="H36" s="59">
        <f>G36/E36*100</f>
        <v>90.743276927078213</v>
      </c>
      <c r="I36" s="57">
        <v>132059.19</v>
      </c>
      <c r="J36" s="58">
        <f>I36/G36*100</f>
        <v>100</v>
      </c>
    </row>
    <row r="37" spans="1:10" s="43" customFormat="1" ht="12.75" x14ac:dyDescent="0.2">
      <c r="A37" s="80" t="s">
        <v>65</v>
      </c>
      <c r="B37" s="56">
        <v>1107.05</v>
      </c>
      <c r="C37" s="58">
        <v>216.42</v>
      </c>
      <c r="D37" s="58">
        <v>19.55</v>
      </c>
      <c r="E37" s="58"/>
      <c r="F37" s="59">
        <f t="shared" si="6"/>
        <v>0</v>
      </c>
      <c r="G37" s="58"/>
      <c r="H37" s="58"/>
      <c r="I37" s="58"/>
      <c r="J37" s="58"/>
    </row>
    <row r="38" spans="1:10" s="43" customFormat="1" ht="12.75" x14ac:dyDescent="0.2">
      <c r="A38" s="80" t="s">
        <v>64</v>
      </c>
      <c r="B38" s="56">
        <v>2338.2399999999998</v>
      </c>
      <c r="C38" s="57">
        <v>5614.13</v>
      </c>
      <c r="D38" s="58">
        <v>303.22000000000003</v>
      </c>
      <c r="E38" s="57">
        <v>4180.7700000000004</v>
      </c>
      <c r="F38" s="59">
        <f t="shared" si="6"/>
        <v>74.468706638428401</v>
      </c>
      <c r="G38" s="57">
        <v>4180.7700000000004</v>
      </c>
      <c r="H38" s="58">
        <f>G38/E38*100</f>
        <v>100</v>
      </c>
      <c r="I38" s="57">
        <v>4180.7700000000004</v>
      </c>
      <c r="J38" s="58">
        <f>I38/G38*100</f>
        <v>100</v>
      </c>
    </row>
    <row r="39" spans="1:10" s="43" customFormat="1" ht="12.75" x14ac:dyDescent="0.2">
      <c r="A39" s="80" t="s">
        <v>50</v>
      </c>
      <c r="B39" s="56">
        <v>32636.9</v>
      </c>
      <c r="C39" s="57">
        <v>35377.449999999997</v>
      </c>
      <c r="D39" s="58">
        <v>108.4</v>
      </c>
      <c r="E39" s="57">
        <v>52400</v>
      </c>
      <c r="F39" s="59">
        <f t="shared" si="6"/>
        <v>148.11695020415547</v>
      </c>
      <c r="G39" s="57">
        <v>52400</v>
      </c>
      <c r="H39" s="58">
        <f>G39/E39*100</f>
        <v>100</v>
      </c>
      <c r="I39" s="57">
        <v>52400</v>
      </c>
      <c r="J39" s="58">
        <f>I39/G39*100</f>
        <v>100</v>
      </c>
    </row>
    <row r="40" spans="1:10" s="43" customFormat="1" ht="12.75" x14ac:dyDescent="0.2">
      <c r="A40" s="80" t="s">
        <v>49</v>
      </c>
      <c r="B40" s="56">
        <v>1429.25</v>
      </c>
      <c r="C40" s="57">
        <v>43583.71</v>
      </c>
      <c r="D40" s="57">
        <v>3049.39</v>
      </c>
      <c r="E40" s="57">
        <v>43100</v>
      </c>
      <c r="F40" s="59">
        <f t="shared" si="6"/>
        <v>98.890158731324163</v>
      </c>
      <c r="G40" s="57">
        <v>0</v>
      </c>
      <c r="H40" s="58"/>
      <c r="I40" s="57">
        <v>0</v>
      </c>
      <c r="J40" s="58"/>
    </row>
    <row r="41" spans="1:10" s="43" customFormat="1" ht="12.75" x14ac:dyDescent="0.2">
      <c r="A41" s="80" t="s">
        <v>63</v>
      </c>
      <c r="B41" s="60">
        <v>186.64</v>
      </c>
      <c r="C41" s="58">
        <v>172.67</v>
      </c>
      <c r="D41" s="58">
        <v>92.52</v>
      </c>
      <c r="E41" s="57">
        <v>0</v>
      </c>
      <c r="F41" s="58"/>
      <c r="G41" s="57">
        <v>0</v>
      </c>
      <c r="H41" s="58"/>
      <c r="I41" s="57">
        <v>0</v>
      </c>
      <c r="J41" s="54"/>
    </row>
    <row r="42" spans="1:10" s="43" customFormat="1" ht="12.75" x14ac:dyDescent="0.2">
      <c r="A42" s="80" t="s">
        <v>62</v>
      </c>
      <c r="B42" s="60">
        <v>562.53</v>
      </c>
      <c r="C42" s="57">
        <v>1026.0899999999999</v>
      </c>
      <c r="D42" s="58">
        <v>182.4</v>
      </c>
      <c r="E42" s="57">
        <v>0</v>
      </c>
      <c r="F42" s="58"/>
      <c r="G42" s="57">
        <v>0</v>
      </c>
      <c r="H42" s="58"/>
      <c r="I42" s="57">
        <v>0</v>
      </c>
      <c r="J42" s="54"/>
    </row>
    <row r="43" spans="1:10" s="43" customFormat="1" ht="22.5" customHeight="1" x14ac:dyDescent="0.2">
      <c r="A43" s="80" t="s">
        <v>61</v>
      </c>
      <c r="B43" s="60">
        <v>791.06</v>
      </c>
      <c r="C43" s="58">
        <v>185.81</v>
      </c>
      <c r="D43" s="58">
        <v>23.49</v>
      </c>
      <c r="E43" s="57">
        <v>0</v>
      </c>
      <c r="F43" s="58"/>
      <c r="G43" s="57">
        <v>0</v>
      </c>
      <c r="H43" s="58"/>
      <c r="I43" s="57">
        <v>0</v>
      </c>
      <c r="J43" s="54"/>
    </row>
    <row r="44" spans="1:10" s="43" customFormat="1" ht="36" x14ac:dyDescent="0.2">
      <c r="A44" s="80" t="s">
        <v>60</v>
      </c>
      <c r="B44" s="60">
        <v>0</v>
      </c>
      <c r="C44" s="58">
        <v>53.08</v>
      </c>
      <c r="D44" s="58"/>
      <c r="E44" s="57">
        <v>0</v>
      </c>
      <c r="F44" s="58"/>
      <c r="G44" s="57">
        <v>0</v>
      </c>
      <c r="H44" s="58"/>
      <c r="I44" s="57">
        <v>0</v>
      </c>
      <c r="J44" s="54"/>
    </row>
    <row r="45" spans="1:10" s="43" customFormat="1" ht="12.75" x14ac:dyDescent="0.2">
      <c r="A45" s="79" t="s">
        <v>59</v>
      </c>
      <c r="B45" s="54">
        <f>SUM(B46:B47)</f>
        <v>230.82000000000002</v>
      </c>
      <c r="C45" s="54">
        <f>SUM(C46:C47)</f>
        <v>305.24</v>
      </c>
      <c r="D45" s="54">
        <v>132.24</v>
      </c>
      <c r="E45" s="54">
        <f>SUM(E46:E47)</f>
        <v>365.45</v>
      </c>
      <c r="F45" s="55">
        <f t="shared" ref="F45:F50" si="7">E45/C45*100</f>
        <v>119.72546193159481</v>
      </c>
      <c r="G45" s="54">
        <f>SUM(G46:G47)</f>
        <v>365.45</v>
      </c>
      <c r="H45" s="54">
        <f t="shared" ref="H45:H50" si="8">G45/E45*100</f>
        <v>100</v>
      </c>
      <c r="I45" s="54">
        <f>SUM(I46:I47)</f>
        <v>365.45</v>
      </c>
      <c r="J45" s="54">
        <f t="shared" ref="J45:J50" si="9">I45/G45*100</f>
        <v>100</v>
      </c>
    </row>
    <row r="46" spans="1:10" s="43" customFormat="1" ht="24" x14ac:dyDescent="0.2">
      <c r="A46" s="80" t="s">
        <v>58</v>
      </c>
      <c r="B46" s="60">
        <v>3.86</v>
      </c>
      <c r="C46" s="58">
        <v>66.319999999999993</v>
      </c>
      <c r="D46" s="57">
        <v>1718.13</v>
      </c>
      <c r="E46" s="58">
        <v>100</v>
      </c>
      <c r="F46" s="59">
        <f t="shared" si="7"/>
        <v>150.78407720144756</v>
      </c>
      <c r="G46" s="58">
        <v>100</v>
      </c>
      <c r="H46" s="58">
        <f t="shared" si="8"/>
        <v>100</v>
      </c>
      <c r="I46" s="58">
        <v>100</v>
      </c>
      <c r="J46" s="58">
        <f t="shared" si="9"/>
        <v>100</v>
      </c>
    </row>
    <row r="47" spans="1:10" s="43" customFormat="1" ht="12.75" x14ac:dyDescent="0.2">
      <c r="A47" s="80" t="s">
        <v>57</v>
      </c>
      <c r="B47" s="60">
        <v>226.96</v>
      </c>
      <c r="C47" s="58">
        <v>238.92</v>
      </c>
      <c r="D47" s="58">
        <v>105.27</v>
      </c>
      <c r="E47" s="58">
        <v>265.45</v>
      </c>
      <c r="F47" s="59">
        <f t="shared" si="7"/>
        <v>111.10413527540599</v>
      </c>
      <c r="G47" s="58">
        <v>265.45</v>
      </c>
      <c r="H47" s="58">
        <f t="shared" si="8"/>
        <v>100</v>
      </c>
      <c r="I47" s="58">
        <v>265.45</v>
      </c>
      <c r="J47" s="58">
        <f t="shared" si="9"/>
        <v>100</v>
      </c>
    </row>
    <row r="48" spans="1:10" s="43" customFormat="1" ht="24" x14ac:dyDescent="0.2">
      <c r="A48" s="79" t="s">
        <v>56</v>
      </c>
      <c r="B48" s="53">
        <f>SUM(B49:B50)</f>
        <v>13491.69</v>
      </c>
      <c r="C48" s="53">
        <f>SUM(C49:C50)</f>
        <v>18315.79</v>
      </c>
      <c r="D48" s="54">
        <v>135.76</v>
      </c>
      <c r="E48" s="53">
        <f>SUM(E49:E50)</f>
        <v>18232.72</v>
      </c>
      <c r="F48" s="55">
        <f t="shared" si="7"/>
        <v>99.546456909584563</v>
      </c>
      <c r="G48" s="53">
        <f>SUM(G49:G50)</f>
        <v>18232.72</v>
      </c>
      <c r="H48" s="54">
        <f t="shared" si="8"/>
        <v>100</v>
      </c>
      <c r="I48" s="53">
        <f>SUM(I49:I50)</f>
        <v>18232.72</v>
      </c>
      <c r="J48" s="54">
        <f t="shared" si="9"/>
        <v>100</v>
      </c>
    </row>
    <row r="49" spans="1:10" s="43" customFormat="1" ht="12.75" x14ac:dyDescent="0.2">
      <c r="A49" s="80" t="s">
        <v>52</v>
      </c>
      <c r="B49" s="60">
        <v>0</v>
      </c>
      <c r="C49" s="58">
        <v>199.08</v>
      </c>
      <c r="D49" s="58"/>
      <c r="E49" s="58">
        <v>132.72</v>
      </c>
      <c r="F49" s="59">
        <f t="shared" si="7"/>
        <v>66.666666666666657</v>
      </c>
      <c r="G49" s="58">
        <v>132.72</v>
      </c>
      <c r="H49" s="58">
        <f t="shared" si="8"/>
        <v>100</v>
      </c>
      <c r="I49" s="58">
        <v>132.72</v>
      </c>
      <c r="J49" s="58">
        <f t="shared" si="9"/>
        <v>100</v>
      </c>
    </row>
    <row r="50" spans="1:10" s="43" customFormat="1" ht="12.75" x14ac:dyDescent="0.2">
      <c r="A50" s="80" t="s">
        <v>50</v>
      </c>
      <c r="B50" s="56">
        <v>13491.69</v>
      </c>
      <c r="C50" s="57">
        <v>18116.71</v>
      </c>
      <c r="D50" s="58">
        <v>134.28</v>
      </c>
      <c r="E50" s="57">
        <v>18100</v>
      </c>
      <c r="F50" s="59">
        <f t="shared" si="7"/>
        <v>99.907764710038421</v>
      </c>
      <c r="G50" s="57">
        <v>18100</v>
      </c>
      <c r="H50" s="58">
        <f t="shared" si="8"/>
        <v>100</v>
      </c>
      <c r="I50" s="57">
        <v>18100</v>
      </c>
      <c r="J50" s="58">
        <f t="shared" si="9"/>
        <v>100</v>
      </c>
    </row>
    <row r="51" spans="1:10" s="43" customFormat="1" ht="12.75" x14ac:dyDescent="0.2">
      <c r="A51" s="79" t="s">
        <v>55</v>
      </c>
      <c r="B51" s="61"/>
      <c r="C51" s="53">
        <f>C52</f>
        <v>32980.25</v>
      </c>
      <c r="D51" s="54"/>
      <c r="E51" s="53">
        <f>E52</f>
        <v>0</v>
      </c>
      <c r="F51" s="55"/>
      <c r="G51" s="53">
        <f>G52</f>
        <v>0</v>
      </c>
      <c r="H51" s="54"/>
      <c r="I51" s="53">
        <f>I52</f>
        <v>0</v>
      </c>
      <c r="J51" s="54"/>
    </row>
    <row r="52" spans="1:10" s="43" customFormat="1" ht="12.75" x14ac:dyDescent="0.2">
      <c r="A52" s="80" t="s">
        <v>49</v>
      </c>
      <c r="B52" s="60">
        <v>0</v>
      </c>
      <c r="C52" s="57">
        <v>32980.25</v>
      </c>
      <c r="D52" s="58"/>
      <c r="E52" s="57">
        <v>0</v>
      </c>
      <c r="F52" s="59"/>
      <c r="G52" s="57">
        <v>0</v>
      </c>
      <c r="H52" s="58"/>
      <c r="I52" s="58">
        <v>0</v>
      </c>
      <c r="J52" s="54"/>
    </row>
    <row r="53" spans="1:10" s="43" customFormat="1" ht="12.75" x14ac:dyDescent="0.2">
      <c r="A53" s="78" t="s">
        <v>54</v>
      </c>
      <c r="B53" s="53">
        <v>14411.9</v>
      </c>
      <c r="C53" s="53">
        <f>C54</f>
        <v>8914.380000000001</v>
      </c>
      <c r="D53" s="54">
        <v>61.85</v>
      </c>
      <c r="E53" s="53">
        <f>E54</f>
        <v>6341.8099999999995</v>
      </c>
      <c r="F53" s="55">
        <f>E53/C53*100</f>
        <v>71.141346902420565</v>
      </c>
      <c r="G53" s="53">
        <f>G54</f>
        <v>6341.8099999999995</v>
      </c>
      <c r="H53" s="54">
        <f>G53/E53*100</f>
        <v>100</v>
      </c>
      <c r="I53" s="53">
        <f>I54</f>
        <v>6341.8099999999995</v>
      </c>
      <c r="J53" s="54">
        <f>I53/G53*100</f>
        <v>100</v>
      </c>
    </row>
    <row r="54" spans="1:10" s="43" customFormat="1" ht="24" x14ac:dyDescent="0.2">
      <c r="A54" s="79" t="s">
        <v>53</v>
      </c>
      <c r="B54" s="53">
        <f>SUM(B55:B61)</f>
        <v>14411.900000000001</v>
      </c>
      <c r="C54" s="53">
        <f>SUM(C55:C61)</f>
        <v>8914.380000000001</v>
      </c>
      <c r="D54" s="54">
        <v>61.85</v>
      </c>
      <c r="E54" s="53">
        <f>SUM(E55:E61)</f>
        <v>6341.8099999999995</v>
      </c>
      <c r="F54" s="55">
        <f>E54/C54*100</f>
        <v>71.141346902420565</v>
      </c>
      <c r="G54" s="53">
        <f>SUM(G55:G61)</f>
        <v>6341.8099999999995</v>
      </c>
      <c r="H54" s="54">
        <f>G54/E54*100</f>
        <v>100</v>
      </c>
      <c r="I54" s="53">
        <f>SUM(I55:I61)</f>
        <v>6341.8099999999995</v>
      </c>
      <c r="J54" s="54">
        <f>I54/G54*100</f>
        <v>100</v>
      </c>
    </row>
    <row r="55" spans="1:10" s="43" customFormat="1" ht="12.75" x14ac:dyDescent="0.2">
      <c r="A55" s="80" t="s">
        <v>52</v>
      </c>
      <c r="B55" s="60">
        <v>281.51</v>
      </c>
      <c r="C55" s="58">
        <v>205.73</v>
      </c>
      <c r="D55" s="58">
        <v>73.08</v>
      </c>
      <c r="E55" s="58">
        <v>331.81</v>
      </c>
      <c r="F55" s="59">
        <f>E55/C55*100</f>
        <v>161.28420745637487</v>
      </c>
      <c r="G55" s="58">
        <v>331.81</v>
      </c>
      <c r="H55" s="58">
        <f>G55/E55*100</f>
        <v>100</v>
      </c>
      <c r="I55" s="58">
        <v>331.81</v>
      </c>
      <c r="J55" s="58">
        <f>I55/G55*100</f>
        <v>100</v>
      </c>
    </row>
    <row r="56" spans="1:10" s="43" customFormat="1" ht="12.75" x14ac:dyDescent="0.2">
      <c r="A56" s="80" t="s">
        <v>51</v>
      </c>
      <c r="B56" s="60">
        <v>0</v>
      </c>
      <c r="C56" s="58">
        <v>0</v>
      </c>
      <c r="D56" s="58"/>
      <c r="E56" s="57">
        <v>510</v>
      </c>
      <c r="F56" s="59"/>
      <c r="G56" s="57">
        <v>510</v>
      </c>
      <c r="H56" s="58">
        <f>G56/E56*100</f>
        <v>100</v>
      </c>
      <c r="I56" s="57">
        <v>510</v>
      </c>
      <c r="J56" s="58">
        <f>I56/G56*100</f>
        <v>100</v>
      </c>
    </row>
    <row r="57" spans="1:10" s="43" customFormat="1" ht="12.75" hidden="1" x14ac:dyDescent="0.2">
      <c r="A57" s="80" t="s">
        <v>57</v>
      </c>
      <c r="B57" s="60">
        <v>753.41</v>
      </c>
      <c r="C57" s="58">
        <v>0</v>
      </c>
      <c r="D57" s="58"/>
      <c r="E57" s="57">
        <v>0</v>
      </c>
      <c r="F57" s="59"/>
      <c r="G57" s="57">
        <v>0</v>
      </c>
      <c r="H57" s="58"/>
      <c r="I57" s="57">
        <v>0</v>
      </c>
      <c r="J57" s="58"/>
    </row>
    <row r="58" spans="1:10" s="43" customFormat="1" ht="12.75" x14ac:dyDescent="0.2">
      <c r="A58" s="80" t="s">
        <v>50</v>
      </c>
      <c r="B58" s="56">
        <v>6730.93</v>
      </c>
      <c r="C58" s="57">
        <v>8222.0400000000009</v>
      </c>
      <c r="D58" s="58">
        <v>122.15</v>
      </c>
      <c r="E58" s="57">
        <v>5500</v>
      </c>
      <c r="F58" s="59">
        <f>E58/C58*100</f>
        <v>66.893374393702771</v>
      </c>
      <c r="G58" s="57">
        <v>5500</v>
      </c>
      <c r="H58" s="58">
        <f>G58/E58*100</f>
        <v>100</v>
      </c>
      <c r="I58" s="57">
        <v>5500</v>
      </c>
      <c r="J58" s="58">
        <f>I58/G58*100</f>
        <v>100</v>
      </c>
    </row>
    <row r="59" spans="1:10" s="43" customFormat="1" ht="12.75" x14ac:dyDescent="0.2">
      <c r="A59" s="80" t="s">
        <v>49</v>
      </c>
      <c r="B59" s="56">
        <v>3656.8</v>
      </c>
      <c r="C59" s="58">
        <v>486.61</v>
      </c>
      <c r="D59" s="58">
        <v>13.31</v>
      </c>
      <c r="E59" s="57">
        <v>0</v>
      </c>
      <c r="F59" s="59"/>
      <c r="G59" s="57">
        <v>0</v>
      </c>
      <c r="H59" s="58"/>
      <c r="I59" s="57">
        <v>0</v>
      </c>
      <c r="J59" s="54"/>
    </row>
    <row r="60" spans="1:10" s="43" customFormat="1" ht="12.75" hidden="1" x14ac:dyDescent="0.2">
      <c r="A60" s="80" t="s">
        <v>63</v>
      </c>
      <c r="B60" s="56">
        <v>2458.36</v>
      </c>
      <c r="C60" s="57">
        <v>0</v>
      </c>
      <c r="D60" s="58"/>
      <c r="E60" s="57">
        <v>0</v>
      </c>
      <c r="F60" s="59"/>
      <c r="G60" s="57">
        <v>0</v>
      </c>
      <c r="H60" s="58"/>
      <c r="I60" s="57">
        <v>0</v>
      </c>
      <c r="J60" s="58"/>
    </row>
    <row r="61" spans="1:10" s="43" customFormat="1" ht="12.75" hidden="1" x14ac:dyDescent="0.2">
      <c r="A61" s="80" t="s">
        <v>62</v>
      </c>
      <c r="B61" s="56">
        <v>530.89</v>
      </c>
      <c r="C61" s="57">
        <v>0</v>
      </c>
      <c r="D61" s="58"/>
      <c r="E61" s="57">
        <v>0</v>
      </c>
      <c r="F61" s="59"/>
      <c r="G61" s="57">
        <v>0</v>
      </c>
      <c r="H61" s="58"/>
      <c r="I61" s="57">
        <v>0</v>
      </c>
      <c r="J61" s="58"/>
    </row>
    <row r="62" spans="1:10" s="43" customFormat="1" ht="12.75" x14ac:dyDescent="0.2">
      <c r="A62" s="78" t="s">
        <v>48</v>
      </c>
      <c r="B62" s="53">
        <f>B25+B53</f>
        <v>1198823.2799999998</v>
      </c>
      <c r="C62" s="53">
        <f>C25+C53</f>
        <v>1492293.1199999999</v>
      </c>
      <c r="D62" s="54">
        <v>114.97</v>
      </c>
      <c r="E62" s="53">
        <f>E25+E53</f>
        <v>1539943.08</v>
      </c>
      <c r="F62" s="55">
        <f>E62/C62*100</f>
        <v>103.19306973686244</v>
      </c>
      <c r="G62" s="53">
        <f>G25+G53</f>
        <v>1483371.7200000002</v>
      </c>
      <c r="H62" s="55">
        <f>G62/E62*100</f>
        <v>96.326399284835915</v>
      </c>
      <c r="I62" s="53">
        <f>I25+I53</f>
        <v>1483371.7200000002</v>
      </c>
      <c r="J62" s="54">
        <f>I62/G62*100</f>
        <v>100</v>
      </c>
    </row>
  </sheetData>
  <mergeCells count="5">
    <mergeCell ref="A24:I24"/>
    <mergeCell ref="A1:J1"/>
    <mergeCell ref="A2:J2"/>
    <mergeCell ref="A3:J3"/>
    <mergeCell ref="A4:J4"/>
  </mergeCells>
  <pageMargins left="0.74803149606299213" right="0.74803149606299213" top="0.98425196850393704" bottom="0.98425196850393704" header="0.51181102362204722" footer="0.51181102362204722"/>
  <pageSetup paperSize="9" scale="99" orientation="landscape" r:id="rId1"/>
  <rowBreaks count="1" manualBreakCount="1">
    <brk id="2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A9" sqref="A9:XFD9"/>
    </sheetView>
  </sheetViews>
  <sheetFormatPr defaultRowHeight="15" x14ac:dyDescent="0.25"/>
  <cols>
    <col min="1" max="1" width="48.7109375" customWidth="1"/>
    <col min="2" max="2" width="2.140625" hidden="1" customWidth="1"/>
    <col min="3" max="3" width="13.42578125" bestFit="1" customWidth="1"/>
    <col min="4" max="4" width="12.85546875" hidden="1" customWidth="1"/>
    <col min="5" max="5" width="13.42578125" bestFit="1" customWidth="1"/>
    <col min="6" max="6" width="9.7109375" customWidth="1"/>
    <col min="7" max="7" width="12.85546875" customWidth="1"/>
    <col min="8" max="8" width="9.7109375" customWidth="1"/>
    <col min="9" max="9" width="13.140625" bestFit="1" customWidth="1"/>
    <col min="10" max="10" width="10.140625" customWidth="1"/>
  </cols>
  <sheetData>
    <row r="1" spans="1:10" ht="23.25" customHeight="1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9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89" t="s">
        <v>26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8.25" customHeight="1" x14ac:dyDescent="0.25">
      <c r="A4" s="5"/>
      <c r="B4" s="5"/>
      <c r="C4" s="5"/>
      <c r="D4" s="5"/>
      <c r="E4" s="6"/>
      <c r="F4" s="6"/>
    </row>
    <row r="5" spans="1:10" ht="18" customHeight="1" x14ac:dyDescent="0.25">
      <c r="A5" s="89" t="s">
        <v>13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7.5" customHeight="1" x14ac:dyDescent="0.25">
      <c r="A6" s="5"/>
      <c r="B6" s="5"/>
      <c r="C6" s="5"/>
      <c r="D6" s="5"/>
      <c r="E6" s="6"/>
      <c r="F6" s="6"/>
    </row>
    <row r="7" spans="1:10" ht="15.75" customHeight="1" x14ac:dyDescent="0.25">
      <c r="A7" s="89" t="s">
        <v>19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ht="6" customHeight="1" thickBot="1" x14ac:dyDescent="0.3">
      <c r="A8" s="5"/>
      <c r="B8" s="5"/>
      <c r="C8" s="5"/>
      <c r="D8" s="5"/>
      <c r="E8" s="6"/>
      <c r="F8" s="6"/>
    </row>
    <row r="9" spans="1:10" ht="40.5" customHeight="1" thickBot="1" x14ac:dyDescent="0.3">
      <c r="A9" s="63" t="s">
        <v>20</v>
      </c>
      <c r="B9" s="63" t="s">
        <v>81</v>
      </c>
      <c r="C9" s="63" t="s">
        <v>12</v>
      </c>
      <c r="D9" s="63" t="s">
        <v>80</v>
      </c>
      <c r="E9" s="63" t="s">
        <v>79</v>
      </c>
      <c r="F9" s="63" t="s">
        <v>78</v>
      </c>
      <c r="G9" s="63" t="s">
        <v>83</v>
      </c>
      <c r="H9" s="63" t="s">
        <v>77</v>
      </c>
      <c r="I9" s="63" t="s">
        <v>84</v>
      </c>
      <c r="J9" s="63" t="s">
        <v>76</v>
      </c>
    </row>
    <row r="10" spans="1:10" ht="15.75" customHeight="1" x14ac:dyDescent="0.25">
      <c r="A10" s="11" t="s">
        <v>21</v>
      </c>
      <c r="B10" s="68">
        <f>B12+B13</f>
        <v>1198823.282235052</v>
      </c>
      <c r="C10" s="69">
        <f>C12+C13</f>
        <v>1492293.12</v>
      </c>
      <c r="D10" s="69">
        <f>C10/B10*100</f>
        <v>124.47982468423631</v>
      </c>
      <c r="E10" s="69">
        <f>E12+E13</f>
        <v>1539943.08</v>
      </c>
      <c r="F10" s="69">
        <f>E10/C10*100</f>
        <v>103.19306973686241</v>
      </c>
      <c r="G10" s="69">
        <f>G12+G13</f>
        <v>1483371.72</v>
      </c>
      <c r="H10" s="69">
        <f>G10/E10*100</f>
        <v>96.326399284835901</v>
      </c>
      <c r="I10" s="69">
        <f>I12+I13</f>
        <v>1483371.72</v>
      </c>
      <c r="J10" s="70">
        <f>I10/G10*100</f>
        <v>100</v>
      </c>
    </row>
    <row r="11" spans="1:10" ht="15.75" customHeight="1" x14ac:dyDescent="0.25">
      <c r="A11" s="11" t="s">
        <v>88</v>
      </c>
      <c r="B11" s="66"/>
      <c r="C11" s="67"/>
      <c r="D11" s="50"/>
      <c r="E11" s="50"/>
      <c r="F11" s="50"/>
      <c r="G11" s="50"/>
      <c r="H11" s="50"/>
      <c r="I11" s="50"/>
      <c r="J11" s="50"/>
    </row>
    <row r="12" spans="1:10" ht="19.5" customHeight="1" x14ac:dyDescent="0.25">
      <c r="A12" s="65" t="s">
        <v>86</v>
      </c>
      <c r="B12" s="50">
        <v>1198823.282235052</v>
      </c>
      <c r="C12" s="57">
        <v>1491961.31</v>
      </c>
      <c r="D12" s="59">
        <f>C12/B12*100</f>
        <v>124.45214670993292</v>
      </c>
      <c r="E12" s="57">
        <f>1525871.72+13471.36</f>
        <v>1539343.08</v>
      </c>
      <c r="F12" s="57">
        <f>E12/C12*100</f>
        <v>103.17580420366264</v>
      </c>
      <c r="G12" s="57">
        <v>1482771.72</v>
      </c>
      <c r="H12" s="57">
        <f t="shared" ref="H12:H13" si="0">G12/E12*100</f>
        <v>96.324967401029269</v>
      </c>
      <c r="I12" s="57">
        <v>1482771.72</v>
      </c>
      <c r="J12" s="86">
        <f t="shared" ref="J12:J13" si="1">I12/G12*100</f>
        <v>100</v>
      </c>
    </row>
    <row r="13" spans="1:10" ht="27" customHeight="1" x14ac:dyDescent="0.25">
      <c r="A13" s="65" t="s">
        <v>87</v>
      </c>
      <c r="B13" s="47"/>
      <c r="C13" s="58">
        <v>331.81</v>
      </c>
      <c r="D13" s="58"/>
      <c r="E13" s="57">
        <v>600</v>
      </c>
      <c r="F13" s="57">
        <f>E13/C13*100</f>
        <v>180.82637654079141</v>
      </c>
      <c r="G13" s="57">
        <v>600</v>
      </c>
      <c r="H13" s="86">
        <f t="shared" si="0"/>
        <v>100</v>
      </c>
      <c r="I13" s="57">
        <v>600</v>
      </c>
      <c r="J13" s="86">
        <f t="shared" si="1"/>
        <v>100</v>
      </c>
    </row>
  </sheetData>
  <mergeCells count="4">
    <mergeCell ref="A1:J1"/>
    <mergeCell ref="A3:J3"/>
    <mergeCell ref="A5:J5"/>
    <mergeCell ref="A7:J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C7" sqref="C7"/>
    </sheetView>
  </sheetViews>
  <sheetFormatPr defaultRowHeight="15" x14ac:dyDescent="0.25"/>
  <cols>
    <col min="1" max="1" width="10.5703125" customWidth="1"/>
    <col min="2" max="2" width="11.7109375" customWidth="1"/>
    <col min="3" max="3" width="9.140625" customWidth="1"/>
    <col min="4" max="4" width="25.28515625" customWidth="1"/>
    <col min="5" max="5" width="25.28515625" hidden="1" customWidth="1"/>
    <col min="6" max="9" width="25.28515625" customWidth="1"/>
  </cols>
  <sheetData>
    <row r="1" spans="1:9" ht="32.25" customHeight="1" x14ac:dyDescent="0.25">
      <c r="A1" s="89" t="s">
        <v>89</v>
      </c>
      <c r="B1" s="89"/>
      <c r="C1" s="89"/>
      <c r="D1" s="89"/>
      <c r="E1" s="89"/>
      <c r="F1" s="89"/>
      <c r="G1" s="89"/>
      <c r="H1" s="89"/>
      <c r="I1" s="89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89" t="s">
        <v>26</v>
      </c>
      <c r="B3" s="89"/>
      <c r="C3" s="89"/>
      <c r="D3" s="89"/>
      <c r="E3" s="89"/>
      <c r="F3" s="89"/>
      <c r="G3" s="89"/>
      <c r="H3" s="90"/>
      <c r="I3" s="90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89" t="s">
        <v>22</v>
      </c>
      <c r="B5" s="91"/>
      <c r="C5" s="91"/>
      <c r="D5" s="91"/>
      <c r="E5" s="91"/>
      <c r="F5" s="91"/>
      <c r="G5" s="91"/>
      <c r="H5" s="91"/>
      <c r="I5" s="91"/>
    </row>
    <row r="6" spans="1:9" ht="18.75" thickBot="1" x14ac:dyDescent="0.3">
      <c r="A6" s="5"/>
      <c r="B6" s="5"/>
      <c r="C6" s="5"/>
      <c r="D6" s="5"/>
      <c r="E6" s="5"/>
      <c r="F6" s="5"/>
      <c r="G6" s="5"/>
      <c r="H6" s="6"/>
      <c r="I6" s="6"/>
    </row>
    <row r="7" spans="1:9" ht="40.5" customHeight="1" thickBot="1" x14ac:dyDescent="0.3">
      <c r="A7" s="63" t="s">
        <v>14</v>
      </c>
      <c r="B7" s="63" t="s">
        <v>15</v>
      </c>
      <c r="C7" s="63" t="s">
        <v>16</v>
      </c>
      <c r="D7" s="63" t="s">
        <v>44</v>
      </c>
      <c r="E7" s="63" t="s">
        <v>11</v>
      </c>
      <c r="F7" s="63" t="s">
        <v>12</v>
      </c>
      <c r="G7" s="63" t="s">
        <v>39</v>
      </c>
      <c r="H7" s="63" t="s">
        <v>40</v>
      </c>
      <c r="I7" s="63" t="s">
        <v>41</v>
      </c>
    </row>
    <row r="8" spans="1:9" ht="25.5" x14ac:dyDescent="0.25">
      <c r="A8" s="11">
        <v>8</v>
      </c>
      <c r="B8" s="11"/>
      <c r="C8" s="11"/>
      <c r="D8" s="11" t="s">
        <v>23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1"/>
      <c r="B9" s="16">
        <v>84</v>
      </c>
      <c r="C9" s="16"/>
      <c r="D9" s="16" t="s">
        <v>27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5">
      <c r="A10" s="12"/>
      <c r="B10" s="12"/>
      <c r="C10" s="13">
        <v>81</v>
      </c>
      <c r="D10" s="17" t="s">
        <v>28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5">
      <c r="A11" s="14">
        <v>5</v>
      </c>
      <c r="B11" s="15"/>
      <c r="C11" s="15"/>
      <c r="D11" s="25" t="s">
        <v>24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5">
      <c r="A12" s="16"/>
      <c r="B12" s="16">
        <v>54</v>
      </c>
      <c r="C12" s="16"/>
      <c r="D12" s="26" t="s">
        <v>29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5">
      <c r="A13" s="16"/>
      <c r="B13" s="16"/>
      <c r="C13" s="13">
        <v>11</v>
      </c>
      <c r="D13" s="13" t="s">
        <v>17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16"/>
      <c r="B14" s="16"/>
      <c r="C14" s="13">
        <v>31</v>
      </c>
      <c r="D14" s="13" t="s">
        <v>30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zoomScaleNormal="100" workbookViewId="0">
      <selection activeCell="A13" sqref="A13"/>
    </sheetView>
  </sheetViews>
  <sheetFormatPr defaultRowHeight="15" x14ac:dyDescent="0.25"/>
  <cols>
    <col min="1" max="1" width="53.85546875" customWidth="1"/>
    <col min="2" max="2" width="2.28515625" hidden="1" customWidth="1"/>
    <col min="3" max="3" width="11.7109375" bestFit="1" customWidth="1"/>
    <col min="4" max="4" width="11.5703125" hidden="1" customWidth="1"/>
    <col min="5" max="5" width="13.140625" bestFit="1" customWidth="1"/>
    <col min="6" max="6" width="9.5703125" bestFit="1" customWidth="1"/>
    <col min="7" max="7" width="11.7109375" bestFit="1" customWidth="1"/>
    <col min="8" max="8" width="9.5703125" bestFit="1" customWidth="1"/>
    <col min="9" max="9" width="11.7109375" bestFit="1" customWidth="1"/>
    <col min="10" max="10" width="9.5703125" bestFit="1" customWidth="1"/>
  </cols>
  <sheetData>
    <row r="1" spans="1:10" ht="21.75" customHeight="1" x14ac:dyDescent="0.25">
      <c r="A1" s="89" t="s">
        <v>47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0.5" customHeight="1" x14ac:dyDescent="0.25">
      <c r="A2" s="5"/>
      <c r="B2" s="5"/>
      <c r="C2" s="5"/>
      <c r="D2" s="24"/>
      <c r="E2" s="5"/>
      <c r="F2" s="24"/>
      <c r="G2" s="6"/>
      <c r="H2" s="6"/>
      <c r="I2" s="6"/>
      <c r="J2" s="6"/>
    </row>
    <row r="3" spans="1:10" ht="18" customHeight="1" x14ac:dyDescent="0.25">
      <c r="A3" s="89" t="s">
        <v>25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9.75" customHeight="1" x14ac:dyDescent="0.25">
      <c r="A4" s="5"/>
      <c r="B4" s="5"/>
      <c r="C4" s="5"/>
      <c r="D4" s="24"/>
      <c r="E4" s="5"/>
      <c r="F4" s="24"/>
      <c r="G4" s="6"/>
      <c r="H4" s="6"/>
      <c r="I4" s="6"/>
      <c r="J4" s="6"/>
    </row>
    <row r="5" spans="1:10" s="117" customFormat="1" ht="33.75" customHeight="1" x14ac:dyDescent="0.25">
      <c r="A5" s="114"/>
      <c r="B5" s="115" t="s">
        <v>11</v>
      </c>
      <c r="C5" s="116" t="s">
        <v>12</v>
      </c>
      <c r="D5" s="116" t="s">
        <v>80</v>
      </c>
      <c r="E5" s="116" t="s">
        <v>39</v>
      </c>
      <c r="F5" s="116" t="s">
        <v>90</v>
      </c>
      <c r="G5" s="116" t="s">
        <v>40</v>
      </c>
      <c r="H5" s="116" t="s">
        <v>91</v>
      </c>
      <c r="I5" s="116" t="s">
        <v>41</v>
      </c>
      <c r="J5" s="116" t="s">
        <v>92</v>
      </c>
    </row>
    <row r="6" spans="1:10" s="71" customFormat="1" ht="12.75" x14ac:dyDescent="0.2">
      <c r="A6" s="81" t="s">
        <v>124</v>
      </c>
      <c r="B6" s="72">
        <f>B7+B68+B131+B139</f>
        <v>1198823.3</v>
      </c>
      <c r="C6" s="72">
        <f>C7+C68+C131+C139</f>
        <v>1492293.12</v>
      </c>
      <c r="D6" s="76">
        <f>C6/B6*100</f>
        <v>124.47982283961281</v>
      </c>
      <c r="E6" s="72">
        <f>E7+E68+E131+E139</f>
        <v>1539943.08</v>
      </c>
      <c r="F6" s="76">
        <f>E6/C6*100</f>
        <v>103.19306973686241</v>
      </c>
      <c r="G6" s="72">
        <f>G7+G68+G131+G139</f>
        <v>1483371.7200000002</v>
      </c>
      <c r="H6" s="76">
        <f>G6/E6*100</f>
        <v>96.326399284835915</v>
      </c>
      <c r="I6" s="72">
        <f>I7+I68+I131+I139</f>
        <v>1483371.7200000002</v>
      </c>
      <c r="J6" s="73">
        <f>I6/G6*100</f>
        <v>100</v>
      </c>
    </row>
    <row r="7" spans="1:10" s="42" customFormat="1" ht="12.75" x14ac:dyDescent="0.2">
      <c r="A7" s="78" t="s">
        <v>93</v>
      </c>
      <c r="B7" s="53">
        <f>B8+B45+B49+B62</f>
        <v>1058399.3600000001</v>
      </c>
      <c r="C7" s="53">
        <f>C8+C45+C49+C62</f>
        <v>1250325.8600000001</v>
      </c>
      <c r="D7" s="55">
        <f t="shared" ref="D7:D70" si="0">C7/B7*100</f>
        <v>118.13365608989031</v>
      </c>
      <c r="E7" s="53">
        <f>E8+E45+E49+E62</f>
        <v>1281836</v>
      </c>
      <c r="F7" s="55">
        <f t="shared" ref="F7:F70" si="1">E7/C7*100</f>
        <v>102.5201542260351</v>
      </c>
      <c r="G7" s="53">
        <f>G8+G45+G49+G62</f>
        <v>1268364.6400000001</v>
      </c>
      <c r="H7" s="54">
        <f t="shared" ref="H7:H70" si="2">G7/E7*100</f>
        <v>98.949057445726297</v>
      </c>
      <c r="I7" s="53">
        <f>I8+I45+I49+I62</f>
        <v>1268364.6400000001</v>
      </c>
      <c r="J7" s="54">
        <f t="shared" ref="J7:J70" si="3">I7/G7*100</f>
        <v>100</v>
      </c>
    </row>
    <row r="8" spans="1:10" s="42" customFormat="1" ht="12.75" x14ac:dyDescent="0.2">
      <c r="A8" s="82" t="s">
        <v>94</v>
      </c>
      <c r="B8" s="74">
        <f>B9+B12+B16+B20+B23+B28+B31+B34+B39+B42</f>
        <v>1035866.7200000001</v>
      </c>
      <c r="C8" s="74">
        <f>C9+C12+C16+C20+C23+C28+C31+C34+C39+C42</f>
        <v>1229090.1300000001</v>
      </c>
      <c r="D8" s="77">
        <f t="shared" si="0"/>
        <v>118.65330802402842</v>
      </c>
      <c r="E8" s="74">
        <f>E9+E12+E16+E20+E23+E28+E31+E34+E39+E42</f>
        <v>1260536</v>
      </c>
      <c r="F8" s="77">
        <f t="shared" si="1"/>
        <v>102.55846737618826</v>
      </c>
      <c r="G8" s="74">
        <f>G9+G12+G16+G20+G23+G28+G31+G34+G39+G42</f>
        <v>1247064.6400000001</v>
      </c>
      <c r="H8" s="75">
        <f t="shared" si="2"/>
        <v>98.931299066428892</v>
      </c>
      <c r="I8" s="74">
        <f>I9+I12+I16+I20+I23+I28+I31+I34+I39+I42</f>
        <v>1247064.6400000001</v>
      </c>
      <c r="J8" s="75">
        <f t="shared" si="3"/>
        <v>100</v>
      </c>
    </row>
    <row r="9" spans="1:10" s="42" customFormat="1" ht="12.75" x14ac:dyDescent="0.2">
      <c r="A9" s="83" t="s">
        <v>95</v>
      </c>
      <c r="B9" s="54">
        <f>B10</f>
        <v>56.57</v>
      </c>
      <c r="C9" s="54">
        <f>C10</f>
        <v>39.840000000000003</v>
      </c>
      <c r="D9" s="55">
        <f t="shared" si="0"/>
        <v>70.426020859112612</v>
      </c>
      <c r="E9" s="54">
        <f>E10</f>
        <v>40</v>
      </c>
      <c r="F9" s="55">
        <f t="shared" si="1"/>
        <v>100.40160642570279</v>
      </c>
      <c r="G9" s="54">
        <f>G10</f>
        <v>40</v>
      </c>
      <c r="H9" s="54">
        <f t="shared" si="2"/>
        <v>100</v>
      </c>
      <c r="I9" s="54">
        <f>I10</f>
        <v>40</v>
      </c>
      <c r="J9" s="54">
        <f t="shared" si="3"/>
        <v>100</v>
      </c>
    </row>
    <row r="10" spans="1:10" s="42" customFormat="1" ht="12.75" x14ac:dyDescent="0.2">
      <c r="A10" s="84" t="s">
        <v>68</v>
      </c>
      <c r="B10" s="54">
        <f>B11</f>
        <v>56.57</v>
      </c>
      <c r="C10" s="54">
        <v>39.840000000000003</v>
      </c>
      <c r="D10" s="55">
        <f t="shared" si="0"/>
        <v>70.426020859112612</v>
      </c>
      <c r="E10" s="54">
        <v>40</v>
      </c>
      <c r="F10" s="55">
        <f t="shared" si="1"/>
        <v>100.40160642570279</v>
      </c>
      <c r="G10" s="54">
        <v>40</v>
      </c>
      <c r="H10" s="54">
        <f t="shared" si="2"/>
        <v>100</v>
      </c>
      <c r="I10" s="54">
        <v>40</v>
      </c>
      <c r="J10" s="54">
        <f t="shared" si="3"/>
        <v>100</v>
      </c>
    </row>
    <row r="11" spans="1:10" s="42" customFormat="1" ht="12.75" x14ac:dyDescent="0.2">
      <c r="A11" s="85" t="s">
        <v>66</v>
      </c>
      <c r="B11" s="54">
        <v>56.57</v>
      </c>
      <c r="C11" s="54">
        <v>39.840000000000003</v>
      </c>
      <c r="D11" s="55">
        <f t="shared" si="0"/>
        <v>70.426020859112612</v>
      </c>
      <c r="E11" s="54">
        <v>40</v>
      </c>
      <c r="F11" s="55">
        <f t="shared" si="1"/>
        <v>100.40160642570279</v>
      </c>
      <c r="G11" s="54">
        <v>40</v>
      </c>
      <c r="H11" s="54">
        <f t="shared" si="2"/>
        <v>100</v>
      </c>
      <c r="I11" s="54">
        <v>40</v>
      </c>
      <c r="J11" s="54">
        <f t="shared" si="3"/>
        <v>100</v>
      </c>
    </row>
    <row r="12" spans="1:10" s="42" customFormat="1" ht="24" x14ac:dyDescent="0.2">
      <c r="A12" s="83" t="s">
        <v>96</v>
      </c>
      <c r="B12" s="53">
        <f>B13</f>
        <v>31154.2</v>
      </c>
      <c r="C12" s="53">
        <f>C13</f>
        <v>39936.300000000003</v>
      </c>
      <c r="D12" s="55">
        <f t="shared" si="0"/>
        <v>128.18913661721373</v>
      </c>
      <c r="E12" s="53">
        <f>E13</f>
        <v>45000</v>
      </c>
      <c r="F12" s="55">
        <f t="shared" si="1"/>
        <v>112.67944201140314</v>
      </c>
      <c r="G12" s="53">
        <f>G13</f>
        <v>45000</v>
      </c>
      <c r="H12" s="54">
        <f t="shared" si="2"/>
        <v>100</v>
      </c>
      <c r="I12" s="53">
        <f>I13</f>
        <v>45000</v>
      </c>
      <c r="J12" s="54">
        <f t="shared" si="3"/>
        <v>100</v>
      </c>
    </row>
    <row r="13" spans="1:10" s="42" customFormat="1" ht="12.75" x14ac:dyDescent="0.2">
      <c r="A13" s="84" t="s">
        <v>68</v>
      </c>
      <c r="B13" s="53">
        <f>B14+B15</f>
        <v>31154.2</v>
      </c>
      <c r="C13" s="53">
        <f>C14+C15</f>
        <v>39936.300000000003</v>
      </c>
      <c r="D13" s="55">
        <f t="shared" si="0"/>
        <v>128.18913661721373</v>
      </c>
      <c r="E13" s="53">
        <f>E14+E15</f>
        <v>45000</v>
      </c>
      <c r="F13" s="55">
        <f t="shared" si="1"/>
        <v>112.67944201140314</v>
      </c>
      <c r="G13" s="53">
        <f>G14+G15</f>
        <v>45000</v>
      </c>
      <c r="H13" s="54">
        <f t="shared" si="2"/>
        <v>100</v>
      </c>
      <c r="I13" s="53">
        <f>I14+I15</f>
        <v>45000</v>
      </c>
      <c r="J13" s="54">
        <f t="shared" si="3"/>
        <v>100</v>
      </c>
    </row>
    <row r="14" spans="1:10" s="42" customFormat="1" ht="12.75" x14ac:dyDescent="0.2">
      <c r="A14" s="85" t="s">
        <v>66</v>
      </c>
      <c r="B14" s="53">
        <v>31150.34</v>
      </c>
      <c r="C14" s="53">
        <v>39869.980000000003</v>
      </c>
      <c r="D14" s="55">
        <f t="shared" si="0"/>
        <v>127.99211822407075</v>
      </c>
      <c r="E14" s="53">
        <v>44900</v>
      </c>
      <c r="F14" s="55">
        <f t="shared" si="1"/>
        <v>112.61605849814822</v>
      </c>
      <c r="G14" s="53">
        <v>44900</v>
      </c>
      <c r="H14" s="54">
        <f t="shared" si="2"/>
        <v>100</v>
      </c>
      <c r="I14" s="53">
        <v>44900</v>
      </c>
      <c r="J14" s="54">
        <f t="shared" si="3"/>
        <v>100</v>
      </c>
    </row>
    <row r="15" spans="1:10" s="42" customFormat="1" ht="12.75" x14ac:dyDescent="0.2">
      <c r="A15" s="85" t="s">
        <v>59</v>
      </c>
      <c r="B15" s="54">
        <v>3.86</v>
      </c>
      <c r="C15" s="54">
        <v>66.319999999999993</v>
      </c>
      <c r="D15" s="55">
        <f t="shared" si="0"/>
        <v>1718.1347150259064</v>
      </c>
      <c r="E15" s="54">
        <v>100</v>
      </c>
      <c r="F15" s="55">
        <f t="shared" si="1"/>
        <v>150.78407720144756</v>
      </c>
      <c r="G15" s="54">
        <v>100</v>
      </c>
      <c r="H15" s="54">
        <f t="shared" si="2"/>
        <v>100</v>
      </c>
      <c r="I15" s="54">
        <v>100</v>
      </c>
      <c r="J15" s="54">
        <f t="shared" si="3"/>
        <v>100</v>
      </c>
    </row>
    <row r="16" spans="1:10" s="42" customFormat="1" ht="12.75" x14ac:dyDescent="0.2">
      <c r="A16" s="83" t="s">
        <v>97</v>
      </c>
      <c r="B16" s="53">
        <f>B17</f>
        <v>79721.430000000008</v>
      </c>
      <c r="C16" s="53">
        <f>C17</f>
        <v>132590.20000000001</v>
      </c>
      <c r="D16" s="55">
        <f t="shared" si="0"/>
        <v>166.31688618731499</v>
      </c>
      <c r="E16" s="53">
        <f>E17</f>
        <v>145796</v>
      </c>
      <c r="F16" s="55">
        <f t="shared" si="1"/>
        <v>109.95986128688241</v>
      </c>
      <c r="G16" s="53">
        <f>G17</f>
        <v>132324.64000000001</v>
      </c>
      <c r="H16" s="54">
        <f t="shared" si="2"/>
        <v>90.760130593431938</v>
      </c>
      <c r="I16" s="53">
        <f>I17</f>
        <v>132324.64000000001</v>
      </c>
      <c r="J16" s="54">
        <f t="shared" si="3"/>
        <v>100</v>
      </c>
    </row>
    <row r="17" spans="1:10" s="42" customFormat="1" ht="12.75" x14ac:dyDescent="0.2">
      <c r="A17" s="84" t="s">
        <v>68</v>
      </c>
      <c r="B17" s="53">
        <f>B18+B19</f>
        <v>79721.430000000008</v>
      </c>
      <c r="C17" s="53">
        <f>C18+C19</f>
        <v>132590.20000000001</v>
      </c>
      <c r="D17" s="55">
        <f t="shared" si="0"/>
        <v>166.31688618731499</v>
      </c>
      <c r="E17" s="53">
        <f>E18+E19</f>
        <v>145796</v>
      </c>
      <c r="F17" s="55">
        <f t="shared" si="1"/>
        <v>109.95986128688241</v>
      </c>
      <c r="G17" s="53">
        <f>G18+G19</f>
        <v>132324.64000000001</v>
      </c>
      <c r="H17" s="54">
        <f t="shared" si="2"/>
        <v>90.760130593431938</v>
      </c>
      <c r="I17" s="53">
        <f>I18+I19</f>
        <v>132324.64000000001</v>
      </c>
      <c r="J17" s="54">
        <f t="shared" si="3"/>
        <v>100</v>
      </c>
    </row>
    <row r="18" spans="1:10" s="42" customFormat="1" ht="12.75" x14ac:dyDescent="0.2">
      <c r="A18" s="85" t="s">
        <v>66</v>
      </c>
      <c r="B18" s="53">
        <v>79494.47</v>
      </c>
      <c r="C18" s="53">
        <v>132351.28</v>
      </c>
      <c r="D18" s="55">
        <f t="shared" si="0"/>
        <v>166.49117856877339</v>
      </c>
      <c r="E18" s="53">
        <f>132059.19+13471.36</f>
        <v>145530.54999999999</v>
      </c>
      <c r="F18" s="55">
        <f t="shared" si="1"/>
        <v>109.95779564806627</v>
      </c>
      <c r="G18" s="53">
        <v>132059.19</v>
      </c>
      <c r="H18" s="54">
        <f t="shared" si="2"/>
        <v>90.743276927078213</v>
      </c>
      <c r="I18" s="53">
        <v>132059.19</v>
      </c>
      <c r="J18" s="54">
        <f t="shared" si="3"/>
        <v>100</v>
      </c>
    </row>
    <row r="19" spans="1:10" s="42" customFormat="1" ht="12.75" x14ac:dyDescent="0.2">
      <c r="A19" s="85" t="s">
        <v>59</v>
      </c>
      <c r="B19" s="54">
        <v>226.96</v>
      </c>
      <c r="C19" s="54">
        <v>238.92</v>
      </c>
      <c r="D19" s="55">
        <f t="shared" si="0"/>
        <v>105.26965103983079</v>
      </c>
      <c r="E19" s="54">
        <v>265.45</v>
      </c>
      <c r="F19" s="55">
        <f t="shared" si="1"/>
        <v>111.10413527540599</v>
      </c>
      <c r="G19" s="54">
        <v>265.45</v>
      </c>
      <c r="H19" s="54">
        <f t="shared" si="2"/>
        <v>100</v>
      </c>
      <c r="I19" s="54">
        <v>265.45</v>
      </c>
      <c r="J19" s="54">
        <f t="shared" si="3"/>
        <v>100</v>
      </c>
    </row>
    <row r="20" spans="1:10" s="42" customFormat="1" ht="24" x14ac:dyDescent="0.2">
      <c r="A20" s="83" t="s">
        <v>98</v>
      </c>
      <c r="B20" s="53">
        <f>B21</f>
        <v>1107.05</v>
      </c>
      <c r="C20" s="54">
        <f>C21</f>
        <v>216.42</v>
      </c>
      <c r="D20" s="55">
        <f t="shared" si="0"/>
        <v>19.549252517953121</v>
      </c>
      <c r="E20" s="54">
        <f>E21</f>
        <v>0</v>
      </c>
      <c r="F20" s="55">
        <f t="shared" si="1"/>
        <v>0</v>
      </c>
      <c r="G20" s="54">
        <f>G21</f>
        <v>0</v>
      </c>
      <c r="H20" s="54"/>
      <c r="I20" s="54">
        <f>I21</f>
        <v>0</v>
      </c>
      <c r="J20" s="54"/>
    </row>
    <row r="21" spans="1:10" s="42" customFormat="1" ht="12.75" x14ac:dyDescent="0.2">
      <c r="A21" s="84" t="s">
        <v>68</v>
      </c>
      <c r="B21" s="53">
        <f>B22</f>
        <v>1107.05</v>
      </c>
      <c r="C21" s="54">
        <f>C22</f>
        <v>216.42</v>
      </c>
      <c r="D21" s="55">
        <f t="shared" si="0"/>
        <v>19.549252517953121</v>
      </c>
      <c r="E21" s="54">
        <f>E22</f>
        <v>0</v>
      </c>
      <c r="F21" s="55">
        <f t="shared" si="1"/>
        <v>0</v>
      </c>
      <c r="G21" s="54">
        <f>G22</f>
        <v>0</v>
      </c>
      <c r="H21" s="54"/>
      <c r="I21" s="54">
        <f>I22</f>
        <v>0</v>
      </c>
      <c r="J21" s="54"/>
    </row>
    <row r="22" spans="1:10" s="42" customFormat="1" ht="12.75" x14ac:dyDescent="0.2">
      <c r="A22" s="85" t="s">
        <v>66</v>
      </c>
      <c r="B22" s="53">
        <v>1107.05</v>
      </c>
      <c r="C22" s="54">
        <v>216.42</v>
      </c>
      <c r="D22" s="55">
        <f t="shared" si="0"/>
        <v>19.549252517953121</v>
      </c>
      <c r="E22" s="54"/>
      <c r="F22" s="55">
        <f t="shared" si="1"/>
        <v>0</v>
      </c>
      <c r="G22" s="54"/>
      <c r="H22" s="54"/>
      <c r="I22" s="54"/>
      <c r="J22" s="54"/>
    </row>
    <row r="23" spans="1:10" s="42" customFormat="1" ht="12.75" x14ac:dyDescent="0.2">
      <c r="A23" s="83" t="s">
        <v>99</v>
      </c>
      <c r="B23" s="53">
        <f>B24</f>
        <v>921314.13</v>
      </c>
      <c r="C23" s="53">
        <f>C24</f>
        <v>1054721.8599999999</v>
      </c>
      <c r="D23" s="55">
        <f t="shared" si="0"/>
        <v>114.48015673003951</v>
      </c>
      <c r="E23" s="53">
        <f>E24</f>
        <v>1069700</v>
      </c>
      <c r="F23" s="55">
        <f t="shared" si="1"/>
        <v>101.42010330571894</v>
      </c>
      <c r="G23" s="53">
        <f>G24</f>
        <v>1069700</v>
      </c>
      <c r="H23" s="54">
        <f t="shared" si="2"/>
        <v>100</v>
      </c>
      <c r="I23" s="53">
        <f>I24</f>
        <v>1069700</v>
      </c>
      <c r="J23" s="54">
        <f t="shared" si="3"/>
        <v>100</v>
      </c>
    </row>
    <row r="24" spans="1:10" s="42" customFormat="1" ht="12.75" x14ac:dyDescent="0.2">
      <c r="A24" s="84" t="s">
        <v>68</v>
      </c>
      <c r="B24" s="53">
        <f>B25+B26+B27</f>
        <v>921314.13</v>
      </c>
      <c r="C24" s="53">
        <f>C25+C26+C27</f>
        <v>1054721.8599999999</v>
      </c>
      <c r="D24" s="55">
        <f t="shared" si="0"/>
        <v>114.48015673003951</v>
      </c>
      <c r="E24" s="53">
        <f>E25+E26+E27</f>
        <v>1069700</v>
      </c>
      <c r="F24" s="55">
        <f t="shared" si="1"/>
        <v>101.42010330571894</v>
      </c>
      <c r="G24" s="53">
        <f>G25+G26+G27</f>
        <v>1069700</v>
      </c>
      <c r="H24" s="54">
        <f t="shared" si="2"/>
        <v>100</v>
      </c>
      <c r="I24" s="53">
        <f>I25+I26+I27</f>
        <v>1069700</v>
      </c>
      <c r="J24" s="54">
        <f t="shared" si="3"/>
        <v>100</v>
      </c>
    </row>
    <row r="25" spans="1:10" s="42" customFormat="1" ht="12.75" x14ac:dyDescent="0.2">
      <c r="A25" s="85" t="s">
        <v>67</v>
      </c>
      <c r="B25" s="53">
        <v>894546.04</v>
      </c>
      <c r="C25" s="53">
        <v>1023943.26</v>
      </c>
      <c r="D25" s="55">
        <f t="shared" si="0"/>
        <v>114.46512691509987</v>
      </c>
      <c r="E25" s="53">
        <v>1038900</v>
      </c>
      <c r="F25" s="55">
        <f t="shared" si="1"/>
        <v>101.46070007824457</v>
      </c>
      <c r="G25" s="53">
        <v>1038900</v>
      </c>
      <c r="H25" s="54">
        <f t="shared" si="2"/>
        <v>100</v>
      </c>
      <c r="I25" s="53">
        <v>1038900</v>
      </c>
      <c r="J25" s="54">
        <f t="shared" si="3"/>
        <v>100</v>
      </c>
    </row>
    <row r="26" spans="1:10" s="42" customFormat="1" ht="12.75" x14ac:dyDescent="0.2">
      <c r="A26" s="85" t="s">
        <v>66</v>
      </c>
      <c r="B26" s="53">
        <v>25570.61</v>
      </c>
      <c r="C26" s="53">
        <v>29915.9</v>
      </c>
      <c r="D26" s="55">
        <f t="shared" si="0"/>
        <v>116.99329816535469</v>
      </c>
      <c r="E26" s="53">
        <v>30000</v>
      </c>
      <c r="F26" s="55">
        <f t="shared" si="1"/>
        <v>100.28112141035368</v>
      </c>
      <c r="G26" s="53">
        <v>30000</v>
      </c>
      <c r="H26" s="54">
        <f t="shared" si="2"/>
        <v>100</v>
      </c>
      <c r="I26" s="53">
        <v>30000</v>
      </c>
      <c r="J26" s="54">
        <f t="shared" si="3"/>
        <v>100</v>
      </c>
    </row>
    <row r="27" spans="1:10" s="42" customFormat="1" ht="24" x14ac:dyDescent="0.2">
      <c r="A27" s="85" t="s">
        <v>56</v>
      </c>
      <c r="B27" s="53">
        <v>1197.48</v>
      </c>
      <c r="C27" s="54">
        <v>862.7</v>
      </c>
      <c r="D27" s="55">
        <f t="shared" si="0"/>
        <v>72.042956876106487</v>
      </c>
      <c r="E27" s="54">
        <v>800</v>
      </c>
      <c r="F27" s="55">
        <f t="shared" si="1"/>
        <v>92.732120088095499</v>
      </c>
      <c r="G27" s="54">
        <v>800</v>
      </c>
      <c r="H27" s="54">
        <f t="shared" si="2"/>
        <v>100</v>
      </c>
      <c r="I27" s="54">
        <v>800</v>
      </c>
      <c r="J27" s="54">
        <f t="shared" si="3"/>
        <v>100</v>
      </c>
    </row>
    <row r="28" spans="1:10" s="42" customFormat="1" ht="24" x14ac:dyDescent="0.2">
      <c r="A28" s="83" t="s">
        <v>100</v>
      </c>
      <c r="B28" s="54">
        <f>B29</f>
        <v>442.22</v>
      </c>
      <c r="C28" s="54">
        <f>C29</f>
        <v>320.52999999999997</v>
      </c>
      <c r="D28" s="55">
        <f t="shared" si="0"/>
        <v>72.482022522726226</v>
      </c>
      <c r="E28" s="54">
        <f>E29</f>
        <v>0</v>
      </c>
      <c r="F28" s="55">
        <f t="shared" si="1"/>
        <v>0</v>
      </c>
      <c r="G28" s="54">
        <f>G29</f>
        <v>0</v>
      </c>
      <c r="H28" s="54"/>
      <c r="I28" s="54">
        <f>I29</f>
        <v>0</v>
      </c>
      <c r="J28" s="54"/>
    </row>
    <row r="29" spans="1:10" s="42" customFormat="1" ht="12.75" x14ac:dyDescent="0.2">
      <c r="A29" s="84" t="s">
        <v>68</v>
      </c>
      <c r="B29" s="54">
        <f>B30</f>
        <v>442.22</v>
      </c>
      <c r="C29" s="54">
        <f>C30</f>
        <v>320.52999999999997</v>
      </c>
      <c r="D29" s="55">
        <f t="shared" si="0"/>
        <v>72.482022522726226</v>
      </c>
      <c r="E29" s="54">
        <f>E30</f>
        <v>0</v>
      </c>
      <c r="F29" s="55">
        <f t="shared" si="1"/>
        <v>0</v>
      </c>
      <c r="G29" s="54">
        <f>G30</f>
        <v>0</v>
      </c>
      <c r="H29" s="54"/>
      <c r="I29" s="54">
        <f>I30</f>
        <v>0</v>
      </c>
      <c r="J29" s="54"/>
    </row>
    <row r="30" spans="1:10" s="42" customFormat="1" ht="12.75" x14ac:dyDescent="0.2">
      <c r="A30" s="85" t="s">
        <v>66</v>
      </c>
      <c r="B30" s="54">
        <v>442.22</v>
      </c>
      <c r="C30" s="54">
        <v>320.52999999999997</v>
      </c>
      <c r="D30" s="55">
        <f t="shared" si="0"/>
        <v>72.482022522726226</v>
      </c>
      <c r="E30" s="54"/>
      <c r="F30" s="55">
        <f t="shared" si="1"/>
        <v>0</v>
      </c>
      <c r="G30" s="54"/>
      <c r="H30" s="54"/>
      <c r="I30" s="54"/>
      <c r="J30" s="54"/>
    </row>
    <row r="31" spans="1:10" s="42" customFormat="1" ht="12.75" hidden="1" x14ac:dyDescent="0.2">
      <c r="A31" s="83" t="s">
        <v>101</v>
      </c>
      <c r="B31" s="54">
        <f>B32</f>
        <v>186.64</v>
      </c>
      <c r="C31" s="54">
        <f>C32</f>
        <v>0</v>
      </c>
      <c r="D31" s="55">
        <f t="shared" si="0"/>
        <v>0</v>
      </c>
      <c r="E31" s="54">
        <f>E32</f>
        <v>0</v>
      </c>
      <c r="F31" s="55"/>
      <c r="G31" s="54">
        <f>G32</f>
        <v>0</v>
      </c>
      <c r="H31" s="54"/>
      <c r="I31" s="54">
        <f>I32</f>
        <v>0</v>
      </c>
      <c r="J31" s="54"/>
    </row>
    <row r="32" spans="1:10" s="42" customFormat="1" ht="12.75" hidden="1" x14ac:dyDescent="0.2">
      <c r="A32" s="84" t="s">
        <v>68</v>
      </c>
      <c r="B32" s="54">
        <f>B33</f>
        <v>186.64</v>
      </c>
      <c r="C32" s="54">
        <f>C33</f>
        <v>0</v>
      </c>
      <c r="D32" s="55">
        <f t="shared" si="0"/>
        <v>0</v>
      </c>
      <c r="E32" s="54">
        <f>E33</f>
        <v>0</v>
      </c>
      <c r="F32" s="55"/>
      <c r="G32" s="54">
        <f>G33</f>
        <v>0</v>
      </c>
      <c r="H32" s="54"/>
      <c r="I32" s="54">
        <f>I33</f>
        <v>0</v>
      </c>
      <c r="J32" s="54"/>
    </row>
    <row r="33" spans="1:10" s="42" customFormat="1" ht="12.75" hidden="1" x14ac:dyDescent="0.2">
      <c r="A33" s="85" t="s">
        <v>66</v>
      </c>
      <c r="B33" s="54">
        <v>186.64</v>
      </c>
      <c r="C33" s="54"/>
      <c r="D33" s="55">
        <f t="shared" si="0"/>
        <v>0</v>
      </c>
      <c r="E33" s="54"/>
      <c r="F33" s="55"/>
      <c r="G33" s="54"/>
      <c r="H33" s="54"/>
      <c r="I33" s="54"/>
      <c r="J33" s="54"/>
    </row>
    <row r="34" spans="1:10" s="42" customFormat="1" ht="24" x14ac:dyDescent="0.2">
      <c r="A34" s="83" t="s">
        <v>102</v>
      </c>
      <c r="B34" s="53">
        <f>B35+B37</f>
        <v>1093.42</v>
      </c>
      <c r="C34" s="53">
        <f>C35+C37</f>
        <v>1026.0899999999999</v>
      </c>
      <c r="D34" s="55">
        <f t="shared" si="0"/>
        <v>93.842256406504347</v>
      </c>
      <c r="E34" s="54">
        <f>E35+E37</f>
        <v>0</v>
      </c>
      <c r="F34" s="55">
        <f t="shared" si="1"/>
        <v>0</v>
      </c>
      <c r="G34" s="53">
        <f>G35+G37</f>
        <v>0</v>
      </c>
      <c r="H34" s="54"/>
      <c r="I34" s="53">
        <f>I35+I37</f>
        <v>0</v>
      </c>
      <c r="J34" s="54"/>
    </row>
    <row r="35" spans="1:10" s="42" customFormat="1" ht="12.75" x14ac:dyDescent="0.2">
      <c r="A35" s="84" t="s">
        <v>68</v>
      </c>
      <c r="B35" s="54">
        <f>B36</f>
        <v>562.53</v>
      </c>
      <c r="C35" s="53">
        <f>C36</f>
        <v>1026.0899999999999</v>
      </c>
      <c r="D35" s="55">
        <f t="shared" si="0"/>
        <v>182.40627166551118</v>
      </c>
      <c r="E35" s="54">
        <f>E36</f>
        <v>0</v>
      </c>
      <c r="F35" s="55">
        <f t="shared" si="1"/>
        <v>0</v>
      </c>
      <c r="G35" s="53">
        <f>G36</f>
        <v>0</v>
      </c>
      <c r="H35" s="54"/>
      <c r="I35" s="53">
        <f>I36</f>
        <v>0</v>
      </c>
      <c r="J35" s="54"/>
    </row>
    <row r="36" spans="1:10" s="42" customFormat="1" ht="12.75" x14ac:dyDescent="0.2">
      <c r="A36" s="85" t="s">
        <v>66</v>
      </c>
      <c r="B36" s="54">
        <v>562.53</v>
      </c>
      <c r="C36" s="53">
        <v>1026.0899999999999</v>
      </c>
      <c r="D36" s="55">
        <f t="shared" si="0"/>
        <v>182.40627166551118</v>
      </c>
      <c r="E36" s="54"/>
      <c r="F36" s="55">
        <f t="shared" si="1"/>
        <v>0</v>
      </c>
      <c r="G36" s="53"/>
      <c r="H36" s="54"/>
      <c r="I36" s="53"/>
      <c r="J36" s="54"/>
    </row>
    <row r="37" spans="1:10" s="42" customFormat="1" ht="12.75" hidden="1" x14ac:dyDescent="0.2">
      <c r="A37" s="84" t="s">
        <v>54</v>
      </c>
      <c r="B37" s="54">
        <f>B38</f>
        <v>530.89</v>
      </c>
      <c r="C37" s="54">
        <f>C38</f>
        <v>0</v>
      </c>
      <c r="D37" s="55">
        <f t="shared" si="0"/>
        <v>0</v>
      </c>
      <c r="E37" s="54">
        <f>E38</f>
        <v>0</v>
      </c>
      <c r="F37" s="55"/>
      <c r="G37" s="54">
        <f>G38</f>
        <v>0</v>
      </c>
      <c r="H37" s="54"/>
      <c r="I37" s="54">
        <f>I38</f>
        <v>0</v>
      </c>
      <c r="J37" s="54"/>
    </row>
    <row r="38" spans="1:10" s="42" customFormat="1" ht="12.75" hidden="1" x14ac:dyDescent="0.2">
      <c r="A38" s="85" t="s">
        <v>53</v>
      </c>
      <c r="B38" s="54">
        <v>530.89</v>
      </c>
      <c r="C38" s="54"/>
      <c r="D38" s="55">
        <f t="shared" si="0"/>
        <v>0</v>
      </c>
      <c r="E38" s="54"/>
      <c r="F38" s="55"/>
      <c r="G38" s="54"/>
      <c r="H38" s="54"/>
      <c r="I38" s="54"/>
      <c r="J38" s="54"/>
    </row>
    <row r="39" spans="1:10" s="42" customFormat="1" ht="24" x14ac:dyDescent="0.2">
      <c r="A39" s="83" t="s">
        <v>103</v>
      </c>
      <c r="B39" s="54">
        <f>B40</f>
        <v>791.06</v>
      </c>
      <c r="C39" s="54">
        <f>C40</f>
        <v>185.81</v>
      </c>
      <c r="D39" s="55">
        <f t="shared" si="0"/>
        <v>23.488736631861048</v>
      </c>
      <c r="E39" s="54">
        <f>E40</f>
        <v>0</v>
      </c>
      <c r="F39" s="55">
        <f t="shared" si="1"/>
        <v>0</v>
      </c>
      <c r="G39" s="54">
        <f>G40</f>
        <v>0</v>
      </c>
      <c r="H39" s="54"/>
      <c r="I39" s="54">
        <f>I40</f>
        <v>0</v>
      </c>
      <c r="J39" s="54"/>
    </row>
    <row r="40" spans="1:10" s="42" customFormat="1" ht="12.75" x14ac:dyDescent="0.2">
      <c r="A40" s="84" t="s">
        <v>68</v>
      </c>
      <c r="B40" s="54">
        <f>B41</f>
        <v>791.06</v>
      </c>
      <c r="C40" s="54">
        <f>C41</f>
        <v>185.81</v>
      </c>
      <c r="D40" s="55">
        <f t="shared" si="0"/>
        <v>23.488736631861048</v>
      </c>
      <c r="E40" s="54">
        <f>E41</f>
        <v>0</v>
      </c>
      <c r="F40" s="55">
        <f t="shared" si="1"/>
        <v>0</v>
      </c>
      <c r="G40" s="54">
        <f>G41</f>
        <v>0</v>
      </c>
      <c r="H40" s="54"/>
      <c r="I40" s="54">
        <f>I41</f>
        <v>0</v>
      </c>
      <c r="J40" s="54"/>
    </row>
    <row r="41" spans="1:10" s="42" customFormat="1" ht="12.75" x14ac:dyDescent="0.2">
      <c r="A41" s="85" t="s">
        <v>66</v>
      </c>
      <c r="B41" s="54">
        <v>791.06</v>
      </c>
      <c r="C41" s="54">
        <v>185.81</v>
      </c>
      <c r="D41" s="55">
        <f t="shared" si="0"/>
        <v>23.488736631861048</v>
      </c>
      <c r="E41" s="54"/>
      <c r="F41" s="55">
        <f t="shared" si="1"/>
        <v>0</v>
      </c>
      <c r="G41" s="54"/>
      <c r="H41" s="54"/>
      <c r="I41" s="54"/>
      <c r="J41" s="54"/>
    </row>
    <row r="42" spans="1:10" s="42" customFormat="1" ht="36" x14ac:dyDescent="0.2">
      <c r="A42" s="83" t="s">
        <v>104</v>
      </c>
      <c r="B42" s="54">
        <f>B43</f>
        <v>0</v>
      </c>
      <c r="C42" s="54">
        <f>C43</f>
        <v>53.08</v>
      </c>
      <c r="D42" s="55"/>
      <c r="E42" s="54">
        <f>E43</f>
        <v>0</v>
      </c>
      <c r="F42" s="55">
        <f t="shared" si="1"/>
        <v>0</v>
      </c>
      <c r="G42" s="54">
        <f>G43</f>
        <v>0</v>
      </c>
      <c r="H42" s="54"/>
      <c r="I42" s="54">
        <f>I43</f>
        <v>0</v>
      </c>
      <c r="J42" s="54"/>
    </row>
    <row r="43" spans="1:10" s="42" customFormat="1" ht="12.75" x14ac:dyDescent="0.2">
      <c r="A43" s="84" t="s">
        <v>68</v>
      </c>
      <c r="B43" s="54">
        <f>B44</f>
        <v>0</v>
      </c>
      <c r="C43" s="54">
        <f>C44</f>
        <v>53.08</v>
      </c>
      <c r="D43" s="55"/>
      <c r="E43" s="54">
        <f>E44</f>
        <v>0</v>
      </c>
      <c r="F43" s="55">
        <f t="shared" si="1"/>
        <v>0</v>
      </c>
      <c r="G43" s="54">
        <f>G44</f>
        <v>0</v>
      </c>
      <c r="H43" s="54"/>
      <c r="I43" s="54">
        <f>I44</f>
        <v>0</v>
      </c>
      <c r="J43" s="54"/>
    </row>
    <row r="44" spans="1:10" s="42" customFormat="1" ht="12.75" x14ac:dyDescent="0.2">
      <c r="A44" s="85" t="s">
        <v>66</v>
      </c>
      <c r="B44" s="54"/>
      <c r="C44" s="54">
        <v>53.08</v>
      </c>
      <c r="D44" s="55"/>
      <c r="E44" s="54"/>
      <c r="F44" s="55">
        <f t="shared" si="1"/>
        <v>0</v>
      </c>
      <c r="G44" s="54"/>
      <c r="H44" s="54"/>
      <c r="I44" s="54"/>
      <c r="J44" s="54"/>
    </row>
    <row r="45" spans="1:10" s="42" customFormat="1" ht="12.75" hidden="1" x14ac:dyDescent="0.2">
      <c r="A45" s="82" t="s">
        <v>105</v>
      </c>
      <c r="B45" s="74">
        <f t="shared" ref="B45:C47" si="4">B46</f>
        <v>0</v>
      </c>
      <c r="C45" s="75">
        <f t="shared" si="4"/>
        <v>0</v>
      </c>
      <c r="D45" s="77"/>
      <c r="E45" s="75">
        <f>E46</f>
        <v>0</v>
      </c>
      <c r="F45" s="77"/>
      <c r="G45" s="75">
        <f>G46</f>
        <v>0</v>
      </c>
      <c r="H45" s="75"/>
      <c r="I45" s="75">
        <f>I46</f>
        <v>0</v>
      </c>
      <c r="J45" s="75"/>
    </row>
    <row r="46" spans="1:10" s="42" customFormat="1" ht="12.75" hidden="1" x14ac:dyDescent="0.2">
      <c r="A46" s="83" t="s">
        <v>97</v>
      </c>
      <c r="B46" s="53">
        <f t="shared" si="4"/>
        <v>0</v>
      </c>
      <c r="C46" s="54">
        <f t="shared" si="4"/>
        <v>0</v>
      </c>
      <c r="D46" s="55"/>
      <c r="E46" s="54">
        <f>E47</f>
        <v>0</v>
      </c>
      <c r="F46" s="55"/>
      <c r="G46" s="54">
        <f>G47</f>
        <v>0</v>
      </c>
      <c r="H46" s="54"/>
      <c r="I46" s="54">
        <f>I47</f>
        <v>0</v>
      </c>
      <c r="J46" s="54"/>
    </row>
    <row r="47" spans="1:10" s="42" customFormat="1" ht="12.75" hidden="1" x14ac:dyDescent="0.2">
      <c r="A47" s="84" t="s">
        <v>68</v>
      </c>
      <c r="B47" s="53">
        <f t="shared" si="4"/>
        <v>0</v>
      </c>
      <c r="C47" s="54">
        <f t="shared" si="4"/>
        <v>0</v>
      </c>
      <c r="D47" s="55"/>
      <c r="E47" s="54">
        <f>E48</f>
        <v>0</v>
      </c>
      <c r="F47" s="55"/>
      <c r="G47" s="54">
        <f>G48</f>
        <v>0</v>
      </c>
      <c r="H47" s="54"/>
      <c r="I47" s="54">
        <f>I48</f>
        <v>0</v>
      </c>
      <c r="J47" s="54"/>
    </row>
    <row r="48" spans="1:10" s="42" customFormat="1" ht="12.75" hidden="1" x14ac:dyDescent="0.2">
      <c r="A48" s="85" t="s">
        <v>66</v>
      </c>
      <c r="B48" s="53">
        <v>0</v>
      </c>
      <c r="C48" s="54"/>
      <c r="D48" s="55"/>
      <c r="E48" s="54"/>
      <c r="F48" s="55"/>
      <c r="G48" s="54"/>
      <c r="H48" s="54"/>
      <c r="I48" s="54"/>
      <c r="J48" s="54"/>
    </row>
    <row r="49" spans="1:10" s="42" customFormat="1" ht="12.75" hidden="1" x14ac:dyDescent="0.2">
      <c r="A49" s="82" t="s">
        <v>106</v>
      </c>
      <c r="B49" s="74">
        <f>B50+B53+B56+B59</f>
        <v>5716.91</v>
      </c>
      <c r="C49" s="75">
        <f>C50+C53+C56+C59</f>
        <v>0</v>
      </c>
      <c r="D49" s="77">
        <f t="shared" si="0"/>
        <v>0</v>
      </c>
      <c r="E49" s="75">
        <f>E50+E53+E56+E59</f>
        <v>0</v>
      </c>
      <c r="F49" s="77"/>
      <c r="G49" s="75">
        <f>G50+G53+G56+G59</f>
        <v>0</v>
      </c>
      <c r="H49" s="75"/>
      <c r="I49" s="75">
        <f>I50+I53+I56+I59</f>
        <v>0</v>
      </c>
      <c r="J49" s="75"/>
    </row>
    <row r="50" spans="1:10" s="42" customFormat="1" ht="12.75" hidden="1" x14ac:dyDescent="0.2">
      <c r="A50" s="83" t="s">
        <v>97</v>
      </c>
      <c r="B50" s="54">
        <f>B51</f>
        <v>753.41</v>
      </c>
      <c r="C50" s="54">
        <f>C51</f>
        <v>0</v>
      </c>
      <c r="D50" s="55">
        <f t="shared" si="0"/>
        <v>0</v>
      </c>
      <c r="E50" s="54">
        <f>E51</f>
        <v>0</v>
      </c>
      <c r="F50" s="55"/>
      <c r="G50" s="54">
        <f>G51</f>
        <v>0</v>
      </c>
      <c r="H50" s="54"/>
      <c r="I50" s="54">
        <f>I51</f>
        <v>0</v>
      </c>
      <c r="J50" s="54"/>
    </row>
    <row r="51" spans="1:10" s="42" customFormat="1" ht="12.75" hidden="1" x14ac:dyDescent="0.2">
      <c r="A51" s="84" t="s">
        <v>54</v>
      </c>
      <c r="B51" s="54">
        <f>B52</f>
        <v>753.41</v>
      </c>
      <c r="C51" s="54">
        <f>C52</f>
        <v>0</v>
      </c>
      <c r="D51" s="55">
        <f t="shared" si="0"/>
        <v>0</v>
      </c>
      <c r="E51" s="54">
        <f>E52</f>
        <v>0</v>
      </c>
      <c r="F51" s="55"/>
      <c r="G51" s="54">
        <f>G52</f>
        <v>0</v>
      </c>
      <c r="H51" s="54"/>
      <c r="I51" s="54">
        <f>I52</f>
        <v>0</v>
      </c>
      <c r="J51" s="54"/>
    </row>
    <row r="52" spans="1:10" s="42" customFormat="1" ht="12.75" hidden="1" x14ac:dyDescent="0.2">
      <c r="A52" s="85" t="s">
        <v>53</v>
      </c>
      <c r="B52" s="54">
        <v>753.41</v>
      </c>
      <c r="C52" s="54"/>
      <c r="D52" s="55">
        <f t="shared" si="0"/>
        <v>0</v>
      </c>
      <c r="E52" s="54"/>
      <c r="F52" s="55"/>
      <c r="G52" s="54"/>
      <c r="H52" s="54"/>
      <c r="I52" s="54"/>
      <c r="J52" s="54"/>
    </row>
    <row r="53" spans="1:10" s="42" customFormat="1" ht="12.75" hidden="1" x14ac:dyDescent="0.2">
      <c r="A53" s="83" t="s">
        <v>99</v>
      </c>
      <c r="B53" s="53">
        <f>B54</f>
        <v>2209.4299999999998</v>
      </c>
      <c r="C53" s="54">
        <f>C54</f>
        <v>0</v>
      </c>
      <c r="D53" s="55">
        <f t="shared" si="0"/>
        <v>0</v>
      </c>
      <c r="E53" s="54">
        <f>E54</f>
        <v>0</v>
      </c>
      <c r="F53" s="55"/>
      <c r="G53" s="54">
        <f>G54</f>
        <v>0</v>
      </c>
      <c r="H53" s="54"/>
      <c r="I53" s="54">
        <f>I54</f>
        <v>0</v>
      </c>
      <c r="J53" s="54"/>
    </row>
    <row r="54" spans="1:10" s="42" customFormat="1" ht="12.75" hidden="1" x14ac:dyDescent="0.2">
      <c r="A54" s="84" t="s">
        <v>54</v>
      </c>
      <c r="B54" s="53">
        <f>B55</f>
        <v>2209.4299999999998</v>
      </c>
      <c r="C54" s="54">
        <f>C55</f>
        <v>0</v>
      </c>
      <c r="D54" s="55">
        <f t="shared" si="0"/>
        <v>0</v>
      </c>
      <c r="E54" s="54">
        <f>E55</f>
        <v>0</v>
      </c>
      <c r="F54" s="55"/>
      <c r="G54" s="54">
        <f>G55</f>
        <v>0</v>
      </c>
      <c r="H54" s="54"/>
      <c r="I54" s="54">
        <f>I55</f>
        <v>0</v>
      </c>
      <c r="J54" s="54"/>
    </row>
    <row r="55" spans="1:10" s="42" customFormat="1" ht="12.75" hidden="1" x14ac:dyDescent="0.2">
      <c r="A55" s="85" t="s">
        <v>53</v>
      </c>
      <c r="B55" s="53">
        <v>2209.4299999999998</v>
      </c>
      <c r="C55" s="54"/>
      <c r="D55" s="55">
        <f t="shared" si="0"/>
        <v>0</v>
      </c>
      <c r="E55" s="54"/>
      <c r="F55" s="55"/>
      <c r="G55" s="54"/>
      <c r="H55" s="54"/>
      <c r="I55" s="54"/>
      <c r="J55" s="54"/>
    </row>
    <row r="56" spans="1:10" s="42" customFormat="1" ht="24" hidden="1" x14ac:dyDescent="0.2">
      <c r="A56" s="83" t="s">
        <v>100</v>
      </c>
      <c r="B56" s="54">
        <f>B57</f>
        <v>295.70999999999998</v>
      </c>
      <c r="C56" s="54">
        <f>C57</f>
        <v>0</v>
      </c>
      <c r="D56" s="55">
        <f t="shared" si="0"/>
        <v>0</v>
      </c>
      <c r="E56" s="54">
        <f>E57</f>
        <v>0</v>
      </c>
      <c r="F56" s="55"/>
      <c r="G56" s="54">
        <f>G57</f>
        <v>0</v>
      </c>
      <c r="H56" s="54"/>
      <c r="I56" s="54">
        <f>I57</f>
        <v>0</v>
      </c>
      <c r="J56" s="54"/>
    </row>
    <row r="57" spans="1:10" s="42" customFormat="1" ht="12.75" hidden="1" x14ac:dyDescent="0.2">
      <c r="A57" s="84" t="s">
        <v>54</v>
      </c>
      <c r="B57" s="54">
        <f>B58</f>
        <v>295.70999999999998</v>
      </c>
      <c r="C57" s="54">
        <f>C58</f>
        <v>0</v>
      </c>
      <c r="D57" s="55">
        <f t="shared" si="0"/>
        <v>0</v>
      </c>
      <c r="E57" s="54">
        <f>E58</f>
        <v>0</v>
      </c>
      <c r="F57" s="55"/>
      <c r="G57" s="54">
        <f>G58</f>
        <v>0</v>
      </c>
      <c r="H57" s="54"/>
      <c r="I57" s="54">
        <f>I58</f>
        <v>0</v>
      </c>
      <c r="J57" s="54"/>
    </row>
    <row r="58" spans="1:10" s="42" customFormat="1" ht="12.75" hidden="1" x14ac:dyDescent="0.2">
      <c r="A58" s="85" t="s">
        <v>53</v>
      </c>
      <c r="B58" s="54">
        <v>295.70999999999998</v>
      </c>
      <c r="C58" s="54"/>
      <c r="D58" s="55">
        <f t="shared" si="0"/>
        <v>0</v>
      </c>
      <c r="E58" s="54"/>
      <c r="F58" s="55"/>
      <c r="G58" s="54"/>
      <c r="H58" s="54"/>
      <c r="I58" s="54"/>
      <c r="J58" s="54"/>
    </row>
    <row r="59" spans="1:10" s="42" customFormat="1" ht="12.75" hidden="1" x14ac:dyDescent="0.2">
      <c r="A59" s="83" t="s">
        <v>101</v>
      </c>
      <c r="B59" s="53">
        <f>B60</f>
        <v>2458.36</v>
      </c>
      <c r="C59" s="54">
        <f>C60</f>
        <v>0</v>
      </c>
      <c r="D59" s="55">
        <f t="shared" si="0"/>
        <v>0</v>
      </c>
      <c r="E59" s="54">
        <f>E60</f>
        <v>0</v>
      </c>
      <c r="F59" s="55"/>
      <c r="G59" s="54">
        <f>G60</f>
        <v>0</v>
      </c>
      <c r="H59" s="54"/>
      <c r="I59" s="54">
        <f>I60</f>
        <v>0</v>
      </c>
      <c r="J59" s="54"/>
    </row>
    <row r="60" spans="1:10" s="42" customFormat="1" ht="12.75" hidden="1" x14ac:dyDescent="0.2">
      <c r="A60" s="84" t="s">
        <v>54</v>
      </c>
      <c r="B60" s="53">
        <f>B61</f>
        <v>2458.36</v>
      </c>
      <c r="C60" s="54">
        <f>C61</f>
        <v>0</v>
      </c>
      <c r="D60" s="55">
        <f t="shared" si="0"/>
        <v>0</v>
      </c>
      <c r="E60" s="54">
        <f>E61</f>
        <v>0</v>
      </c>
      <c r="F60" s="55"/>
      <c r="G60" s="54">
        <f>G61</f>
        <v>0</v>
      </c>
      <c r="H60" s="54"/>
      <c r="I60" s="54">
        <f>I61</f>
        <v>0</v>
      </c>
      <c r="J60" s="54"/>
    </row>
    <row r="61" spans="1:10" s="42" customFormat="1" ht="12.75" hidden="1" x14ac:dyDescent="0.2">
      <c r="A61" s="85" t="s">
        <v>53</v>
      </c>
      <c r="B61" s="53">
        <v>2458.36</v>
      </c>
      <c r="C61" s="54"/>
      <c r="D61" s="55">
        <f t="shared" si="0"/>
        <v>0</v>
      </c>
      <c r="E61" s="54"/>
      <c r="F61" s="55"/>
      <c r="G61" s="54"/>
      <c r="H61" s="54"/>
      <c r="I61" s="54"/>
      <c r="J61" s="54"/>
    </row>
    <row r="62" spans="1:10" s="42" customFormat="1" ht="12.75" x14ac:dyDescent="0.2">
      <c r="A62" s="82" t="s">
        <v>107</v>
      </c>
      <c r="B62" s="74">
        <f>B63</f>
        <v>16815.73</v>
      </c>
      <c r="C62" s="74">
        <f>C63</f>
        <v>21235.73</v>
      </c>
      <c r="D62" s="77">
        <f t="shared" si="0"/>
        <v>126.28491299515395</v>
      </c>
      <c r="E62" s="74">
        <f>E63</f>
        <v>21300</v>
      </c>
      <c r="F62" s="77">
        <f t="shared" si="1"/>
        <v>100.30265029739971</v>
      </c>
      <c r="G62" s="74">
        <f>G63</f>
        <v>21300</v>
      </c>
      <c r="H62" s="75">
        <f t="shared" si="2"/>
        <v>100</v>
      </c>
      <c r="I62" s="74">
        <f>I63</f>
        <v>21300</v>
      </c>
      <c r="J62" s="75">
        <f t="shared" si="3"/>
        <v>100</v>
      </c>
    </row>
    <row r="63" spans="1:10" s="42" customFormat="1" ht="12.75" x14ac:dyDescent="0.2">
      <c r="A63" s="83" t="s">
        <v>99</v>
      </c>
      <c r="B63" s="53">
        <f>B64+B66</f>
        <v>16815.73</v>
      </c>
      <c r="C63" s="53">
        <f>C64+C66</f>
        <v>21235.73</v>
      </c>
      <c r="D63" s="55">
        <f t="shared" si="0"/>
        <v>126.28491299515395</v>
      </c>
      <c r="E63" s="53">
        <f>E64+E66</f>
        <v>21300</v>
      </c>
      <c r="F63" s="55">
        <f t="shared" si="1"/>
        <v>100.30265029739971</v>
      </c>
      <c r="G63" s="53">
        <f>G64+G66</f>
        <v>21300</v>
      </c>
      <c r="H63" s="54">
        <f t="shared" si="2"/>
        <v>100</v>
      </c>
      <c r="I63" s="53">
        <f>I64+I66</f>
        <v>21300</v>
      </c>
      <c r="J63" s="54">
        <f t="shared" si="3"/>
        <v>100</v>
      </c>
    </row>
    <row r="64" spans="1:10" s="42" customFormat="1" ht="12.75" x14ac:dyDescent="0.2">
      <c r="A64" s="84" t="s">
        <v>68</v>
      </c>
      <c r="B64" s="53">
        <f>B65</f>
        <v>12294.22</v>
      </c>
      <c r="C64" s="53">
        <f>C65</f>
        <v>17254.009999999998</v>
      </c>
      <c r="D64" s="55">
        <f t="shared" si="0"/>
        <v>140.34245360828095</v>
      </c>
      <c r="E64" s="53">
        <f>E65</f>
        <v>17300</v>
      </c>
      <c r="F64" s="55">
        <f t="shared" si="1"/>
        <v>100.26654673319419</v>
      </c>
      <c r="G64" s="53">
        <f>G65</f>
        <v>17300</v>
      </c>
      <c r="H64" s="54">
        <f t="shared" si="2"/>
        <v>100</v>
      </c>
      <c r="I64" s="53">
        <f>I65</f>
        <v>17300</v>
      </c>
      <c r="J64" s="54">
        <f t="shared" si="3"/>
        <v>100</v>
      </c>
    </row>
    <row r="65" spans="1:10" s="42" customFormat="1" ht="24" x14ac:dyDescent="0.2">
      <c r="A65" s="85" t="s">
        <v>56</v>
      </c>
      <c r="B65" s="53">
        <v>12294.22</v>
      </c>
      <c r="C65" s="53">
        <v>17254.009999999998</v>
      </c>
      <c r="D65" s="55">
        <f t="shared" si="0"/>
        <v>140.34245360828095</v>
      </c>
      <c r="E65" s="53">
        <v>17300</v>
      </c>
      <c r="F65" s="55">
        <f t="shared" si="1"/>
        <v>100.26654673319419</v>
      </c>
      <c r="G65" s="53">
        <v>17300</v>
      </c>
      <c r="H65" s="54">
        <f t="shared" si="2"/>
        <v>100</v>
      </c>
      <c r="I65" s="53">
        <v>17300</v>
      </c>
      <c r="J65" s="54">
        <f t="shared" si="3"/>
        <v>100</v>
      </c>
    </row>
    <row r="66" spans="1:10" s="42" customFormat="1" ht="12.75" x14ac:dyDescent="0.2">
      <c r="A66" s="84" t="s">
        <v>54</v>
      </c>
      <c r="B66" s="53">
        <f>B67</f>
        <v>4521.51</v>
      </c>
      <c r="C66" s="53">
        <f>C67</f>
        <v>3981.72</v>
      </c>
      <c r="D66" s="55">
        <f t="shared" si="0"/>
        <v>88.061731589668042</v>
      </c>
      <c r="E66" s="53">
        <f>E67</f>
        <v>4000</v>
      </c>
      <c r="F66" s="55">
        <f t="shared" si="1"/>
        <v>100.45909807821747</v>
      </c>
      <c r="G66" s="53">
        <f>G67</f>
        <v>4000</v>
      </c>
      <c r="H66" s="54">
        <f t="shared" si="2"/>
        <v>100</v>
      </c>
      <c r="I66" s="53">
        <f>I67</f>
        <v>4000</v>
      </c>
      <c r="J66" s="54">
        <f t="shared" si="3"/>
        <v>100</v>
      </c>
    </row>
    <row r="67" spans="1:10" s="42" customFormat="1" ht="12.75" x14ac:dyDescent="0.2">
      <c r="A67" s="85" t="s">
        <v>53</v>
      </c>
      <c r="B67" s="53">
        <v>4521.51</v>
      </c>
      <c r="C67" s="53">
        <v>3981.72</v>
      </c>
      <c r="D67" s="55">
        <f t="shared" si="0"/>
        <v>88.061731589668042</v>
      </c>
      <c r="E67" s="53">
        <v>4000</v>
      </c>
      <c r="F67" s="55">
        <f t="shared" si="1"/>
        <v>100.45909807821747</v>
      </c>
      <c r="G67" s="53">
        <v>4000</v>
      </c>
      <c r="H67" s="54">
        <f t="shared" si="2"/>
        <v>100</v>
      </c>
      <c r="I67" s="53">
        <v>4000</v>
      </c>
      <c r="J67" s="54">
        <f t="shared" si="3"/>
        <v>100</v>
      </c>
    </row>
    <row r="68" spans="1:10" s="42" customFormat="1" ht="24" x14ac:dyDescent="0.2">
      <c r="A68" s="78" t="s">
        <v>108</v>
      </c>
      <c r="B68" s="53">
        <f>B69+B81+B98+B111+B124</f>
        <v>140423.94</v>
      </c>
      <c r="C68" s="53">
        <f>C69+C81+C98+C111+C124</f>
        <v>236908.52</v>
      </c>
      <c r="D68" s="55">
        <f t="shared" si="0"/>
        <v>168.70949497642638</v>
      </c>
      <c r="E68" s="53">
        <f>E69+E81+E98+E111+E124</f>
        <v>255497.08000000002</v>
      </c>
      <c r="F68" s="55">
        <f t="shared" si="1"/>
        <v>107.84630286829702</v>
      </c>
      <c r="G68" s="53">
        <f>G69+G81+G98+G111+G124</f>
        <v>212397.08000000002</v>
      </c>
      <c r="H68" s="55">
        <f t="shared" si="2"/>
        <v>83.130922670427381</v>
      </c>
      <c r="I68" s="53">
        <f>I69+I81+I98+I111+I124</f>
        <v>212397.08000000002</v>
      </c>
      <c r="J68" s="54">
        <f t="shared" si="3"/>
        <v>100</v>
      </c>
    </row>
    <row r="69" spans="1:10" s="42" customFormat="1" ht="12.75" x14ac:dyDescent="0.2">
      <c r="A69" s="82" t="s">
        <v>109</v>
      </c>
      <c r="B69" s="74">
        <f>B70+B74+B78</f>
        <v>115363.58</v>
      </c>
      <c r="C69" s="74">
        <f>C70+C74+C78</f>
        <v>133578.88</v>
      </c>
      <c r="D69" s="77">
        <f t="shared" si="0"/>
        <v>115.78947185931642</v>
      </c>
      <c r="E69" s="74">
        <f>E70+E74+E78</f>
        <v>159200</v>
      </c>
      <c r="F69" s="77">
        <f t="shared" si="1"/>
        <v>119.18051715959888</v>
      </c>
      <c r="G69" s="74">
        <f>G70+G74+G78</f>
        <v>159200</v>
      </c>
      <c r="H69" s="75">
        <f t="shared" si="2"/>
        <v>100</v>
      </c>
      <c r="I69" s="74">
        <f>I70+I74+I78</f>
        <v>159200</v>
      </c>
      <c r="J69" s="75">
        <f t="shared" si="3"/>
        <v>100</v>
      </c>
    </row>
    <row r="70" spans="1:10" s="42" customFormat="1" ht="24" x14ac:dyDescent="0.2">
      <c r="A70" s="83" t="s">
        <v>96</v>
      </c>
      <c r="B70" s="53">
        <f>B71</f>
        <v>48164.19</v>
      </c>
      <c r="C70" s="53">
        <f>C71</f>
        <v>61225.05</v>
      </c>
      <c r="D70" s="55">
        <f t="shared" si="0"/>
        <v>127.11736665767658</v>
      </c>
      <c r="E70" s="53">
        <f>E71</f>
        <v>79900</v>
      </c>
      <c r="F70" s="55">
        <f t="shared" si="1"/>
        <v>130.5021392387593</v>
      </c>
      <c r="G70" s="53">
        <f>G71</f>
        <v>79900</v>
      </c>
      <c r="H70" s="54">
        <f t="shared" si="2"/>
        <v>100</v>
      </c>
      <c r="I70" s="53">
        <f>I71</f>
        <v>79900</v>
      </c>
      <c r="J70" s="54">
        <f t="shared" si="3"/>
        <v>100</v>
      </c>
    </row>
    <row r="71" spans="1:10" s="42" customFormat="1" ht="12.75" x14ac:dyDescent="0.2">
      <c r="A71" s="84" t="s">
        <v>68</v>
      </c>
      <c r="B71" s="53">
        <f>B72+B73</f>
        <v>48164.19</v>
      </c>
      <c r="C71" s="53">
        <f>C72+C73</f>
        <v>61225.05</v>
      </c>
      <c r="D71" s="55">
        <f t="shared" ref="D71:D130" si="5">C71/B71*100</f>
        <v>127.11736665767658</v>
      </c>
      <c r="E71" s="53">
        <f>E72+E73</f>
        <v>79900</v>
      </c>
      <c r="F71" s="55">
        <f t="shared" ref="F71:F132" si="6">E71/C71*100</f>
        <v>130.5021392387593</v>
      </c>
      <c r="G71" s="53">
        <f>G72+G73</f>
        <v>79900</v>
      </c>
      <c r="H71" s="54">
        <f t="shared" ref="H71:H134" si="7">G71/E71*100</f>
        <v>100</v>
      </c>
      <c r="I71" s="53">
        <f>I72+I73</f>
        <v>79900</v>
      </c>
      <c r="J71" s="54">
        <f t="shared" ref="J71:J134" si="8">I71/G71*100</f>
        <v>100</v>
      </c>
    </row>
    <row r="72" spans="1:10" s="42" customFormat="1" ht="12.75" x14ac:dyDescent="0.2">
      <c r="A72" s="85" t="s">
        <v>67</v>
      </c>
      <c r="B72" s="53">
        <v>20921.509999999998</v>
      </c>
      <c r="C72" s="53">
        <v>28084.13</v>
      </c>
      <c r="D72" s="55">
        <f t="shared" si="5"/>
        <v>134.23567419368871</v>
      </c>
      <c r="E72" s="53">
        <v>23700</v>
      </c>
      <c r="F72" s="55">
        <f t="shared" si="6"/>
        <v>84.389297443075492</v>
      </c>
      <c r="G72" s="53">
        <v>23700</v>
      </c>
      <c r="H72" s="54">
        <f t="shared" si="7"/>
        <v>100</v>
      </c>
      <c r="I72" s="53">
        <v>23700</v>
      </c>
      <c r="J72" s="54">
        <f t="shared" si="8"/>
        <v>100</v>
      </c>
    </row>
    <row r="73" spans="1:10" s="42" customFormat="1" ht="12.75" x14ac:dyDescent="0.2">
      <c r="A73" s="85" t="s">
        <v>66</v>
      </c>
      <c r="B73" s="53">
        <v>27242.68</v>
      </c>
      <c r="C73" s="53">
        <v>33140.92</v>
      </c>
      <c r="D73" s="55">
        <f t="shared" si="5"/>
        <v>121.65073333460583</v>
      </c>
      <c r="E73" s="53">
        <v>56200</v>
      </c>
      <c r="F73" s="55">
        <f t="shared" si="6"/>
        <v>169.5788771102311</v>
      </c>
      <c r="G73" s="53">
        <v>56200</v>
      </c>
      <c r="H73" s="54">
        <f t="shared" si="7"/>
        <v>100</v>
      </c>
      <c r="I73" s="53">
        <v>56200</v>
      </c>
      <c r="J73" s="54">
        <f t="shared" si="8"/>
        <v>100</v>
      </c>
    </row>
    <row r="74" spans="1:10" s="42" customFormat="1" ht="12.75" x14ac:dyDescent="0.2">
      <c r="A74" s="83" t="s">
        <v>99</v>
      </c>
      <c r="B74" s="53">
        <f>B75</f>
        <v>65168.850000000006</v>
      </c>
      <c r="C74" s="53">
        <f>C75</f>
        <v>72353.83</v>
      </c>
      <c r="D74" s="55">
        <f t="shared" si="5"/>
        <v>111.02517537136222</v>
      </c>
      <c r="E74" s="53">
        <f>E75</f>
        <v>79300</v>
      </c>
      <c r="F74" s="55">
        <f t="shared" si="6"/>
        <v>109.60027962583321</v>
      </c>
      <c r="G74" s="53">
        <f>G75</f>
        <v>79300</v>
      </c>
      <c r="H74" s="54">
        <f t="shared" si="7"/>
        <v>100</v>
      </c>
      <c r="I74" s="53">
        <f>I75</f>
        <v>79300</v>
      </c>
      <c r="J74" s="54">
        <f t="shared" si="8"/>
        <v>100</v>
      </c>
    </row>
    <row r="75" spans="1:10" s="42" customFormat="1" ht="12.75" x14ac:dyDescent="0.2">
      <c r="A75" s="84" t="s">
        <v>68</v>
      </c>
      <c r="B75" s="53">
        <f>B76+B77</f>
        <v>65168.850000000006</v>
      </c>
      <c r="C75" s="53">
        <f>C76+C77</f>
        <v>72353.83</v>
      </c>
      <c r="D75" s="55">
        <f t="shared" si="5"/>
        <v>111.02517537136222</v>
      </c>
      <c r="E75" s="53">
        <f>E76+E77</f>
        <v>79300</v>
      </c>
      <c r="F75" s="55">
        <f t="shared" si="6"/>
        <v>109.60027962583321</v>
      </c>
      <c r="G75" s="53">
        <f>G76+G77</f>
        <v>79300</v>
      </c>
      <c r="H75" s="54">
        <f t="shared" si="7"/>
        <v>100</v>
      </c>
      <c r="I75" s="53">
        <f>I76+I77</f>
        <v>79300</v>
      </c>
      <c r="J75" s="54">
        <f t="shared" si="8"/>
        <v>100</v>
      </c>
    </row>
    <row r="76" spans="1:10" s="42" customFormat="1" ht="12.75" x14ac:dyDescent="0.2">
      <c r="A76" s="85" t="s">
        <v>67</v>
      </c>
      <c r="B76" s="53">
        <v>63921.23</v>
      </c>
      <c r="C76" s="53">
        <v>70674.880000000005</v>
      </c>
      <c r="D76" s="55">
        <f t="shared" si="5"/>
        <v>110.56558204527667</v>
      </c>
      <c r="E76" s="53">
        <v>77300</v>
      </c>
      <c r="F76" s="55">
        <f t="shared" si="6"/>
        <v>109.37408029557318</v>
      </c>
      <c r="G76" s="53">
        <v>77300</v>
      </c>
      <c r="H76" s="54">
        <f t="shared" si="7"/>
        <v>100</v>
      </c>
      <c r="I76" s="53">
        <v>77300</v>
      </c>
      <c r="J76" s="54">
        <f t="shared" si="8"/>
        <v>100</v>
      </c>
    </row>
    <row r="77" spans="1:10" s="42" customFormat="1" ht="12.75" x14ac:dyDescent="0.2">
      <c r="A77" s="85" t="s">
        <v>66</v>
      </c>
      <c r="B77" s="53">
        <v>1247.6199999999999</v>
      </c>
      <c r="C77" s="53">
        <v>1678.95</v>
      </c>
      <c r="D77" s="55">
        <f t="shared" si="5"/>
        <v>134.57222551738514</v>
      </c>
      <c r="E77" s="53">
        <v>2000</v>
      </c>
      <c r="F77" s="55">
        <f t="shared" si="6"/>
        <v>119.12207034158253</v>
      </c>
      <c r="G77" s="53">
        <v>2000</v>
      </c>
      <c r="H77" s="54">
        <f t="shared" si="7"/>
        <v>100</v>
      </c>
      <c r="I77" s="53">
        <v>2000</v>
      </c>
      <c r="J77" s="54">
        <f t="shared" si="8"/>
        <v>100</v>
      </c>
    </row>
    <row r="78" spans="1:10" s="42" customFormat="1" ht="24" hidden="1" x14ac:dyDescent="0.2">
      <c r="A78" s="83" t="s">
        <v>100</v>
      </c>
      <c r="B78" s="53">
        <f>B79</f>
        <v>2030.54</v>
      </c>
      <c r="C78" s="54">
        <f>C79</f>
        <v>0</v>
      </c>
      <c r="D78" s="55">
        <f t="shared" si="5"/>
        <v>0</v>
      </c>
      <c r="E78" s="54">
        <f>E79</f>
        <v>0</v>
      </c>
      <c r="F78" s="55"/>
      <c r="G78" s="54">
        <f>G79</f>
        <v>0</v>
      </c>
      <c r="H78" s="54"/>
      <c r="I78" s="54">
        <f>I79</f>
        <v>0</v>
      </c>
      <c r="J78" s="54"/>
    </row>
    <row r="79" spans="1:10" s="42" customFormat="1" ht="12.75" hidden="1" x14ac:dyDescent="0.2">
      <c r="A79" s="84" t="s">
        <v>68</v>
      </c>
      <c r="B79" s="53">
        <f>B80</f>
        <v>2030.54</v>
      </c>
      <c r="C79" s="54">
        <f>C80</f>
        <v>0</v>
      </c>
      <c r="D79" s="55">
        <f t="shared" si="5"/>
        <v>0</v>
      </c>
      <c r="E79" s="54">
        <f>E80</f>
        <v>0</v>
      </c>
      <c r="F79" s="55"/>
      <c r="G79" s="54">
        <f>G80</f>
        <v>0</v>
      </c>
      <c r="H79" s="54"/>
      <c r="I79" s="54">
        <f>I80</f>
        <v>0</v>
      </c>
      <c r="J79" s="54"/>
    </row>
    <row r="80" spans="1:10" s="42" customFormat="1" ht="12.75" hidden="1" x14ac:dyDescent="0.2">
      <c r="A80" s="85" t="s">
        <v>67</v>
      </c>
      <c r="B80" s="53">
        <v>2030.54</v>
      </c>
      <c r="C80" s="54"/>
      <c r="D80" s="55">
        <f t="shared" si="5"/>
        <v>0</v>
      </c>
      <c r="E80" s="54"/>
      <c r="F80" s="55"/>
      <c r="G80" s="54"/>
      <c r="H80" s="54"/>
      <c r="I80" s="54"/>
      <c r="J80" s="54"/>
    </row>
    <row r="81" spans="1:10" s="42" customFormat="1" ht="12.75" x14ac:dyDescent="0.2">
      <c r="A81" s="82" t="s">
        <v>110</v>
      </c>
      <c r="B81" s="74">
        <f>B82+B85+B88+B91+B95</f>
        <v>11374.720000000001</v>
      </c>
      <c r="C81" s="74">
        <f>C82+C85+C88+C91+C95</f>
        <v>18007.84</v>
      </c>
      <c r="D81" s="77">
        <f t="shared" si="5"/>
        <v>158.3145782929162</v>
      </c>
      <c r="E81" s="74">
        <f>E82+E85+E88+E91+E95</f>
        <v>31272.600000000002</v>
      </c>
      <c r="F81" s="77">
        <f t="shared" si="6"/>
        <v>173.66102764129403</v>
      </c>
      <c r="G81" s="74">
        <f>G82+G85+G88+G91+G95</f>
        <v>31272.600000000002</v>
      </c>
      <c r="H81" s="75">
        <f t="shared" si="7"/>
        <v>100</v>
      </c>
      <c r="I81" s="74">
        <f>I82+I85+I88+I91+I95</f>
        <v>31272.600000000002</v>
      </c>
      <c r="J81" s="75">
        <f t="shared" si="8"/>
        <v>100</v>
      </c>
    </row>
    <row r="82" spans="1:10" s="42" customFormat="1" ht="12.75" x14ac:dyDescent="0.2">
      <c r="A82" s="83" t="s">
        <v>111</v>
      </c>
      <c r="B82" s="53">
        <f>B83</f>
        <v>2866.53</v>
      </c>
      <c r="C82" s="53">
        <f>C83</f>
        <v>3067.62</v>
      </c>
      <c r="D82" s="55">
        <f t="shared" si="5"/>
        <v>107.01510188276417</v>
      </c>
      <c r="E82" s="53">
        <f>E83</f>
        <v>10199.6</v>
      </c>
      <c r="F82" s="55">
        <f t="shared" si="6"/>
        <v>332.49229044014584</v>
      </c>
      <c r="G82" s="53">
        <f>G83</f>
        <v>10199.6</v>
      </c>
      <c r="H82" s="54">
        <f t="shared" si="7"/>
        <v>100</v>
      </c>
      <c r="I82" s="53">
        <f>I83</f>
        <v>10199.6</v>
      </c>
      <c r="J82" s="54">
        <f t="shared" si="8"/>
        <v>100</v>
      </c>
    </row>
    <row r="83" spans="1:10" s="42" customFormat="1" ht="12.75" x14ac:dyDescent="0.2">
      <c r="A83" s="84" t="s">
        <v>68</v>
      </c>
      <c r="B83" s="53">
        <f>B84</f>
        <v>2866.53</v>
      </c>
      <c r="C83" s="53">
        <f>C84</f>
        <v>3067.62</v>
      </c>
      <c r="D83" s="55">
        <f t="shared" si="5"/>
        <v>107.01510188276417</v>
      </c>
      <c r="E83" s="53">
        <f>E84</f>
        <v>10199.6</v>
      </c>
      <c r="F83" s="55">
        <f t="shared" si="6"/>
        <v>332.49229044014584</v>
      </c>
      <c r="G83" s="53">
        <f>G84</f>
        <v>10199.6</v>
      </c>
      <c r="H83" s="54">
        <f t="shared" si="7"/>
        <v>100</v>
      </c>
      <c r="I83" s="53">
        <f>I84</f>
        <v>10199.6</v>
      </c>
      <c r="J83" s="54">
        <f t="shared" si="8"/>
        <v>100</v>
      </c>
    </row>
    <row r="84" spans="1:10" s="42" customFormat="1" ht="12.75" x14ac:dyDescent="0.2">
      <c r="A84" s="85" t="s">
        <v>67</v>
      </c>
      <c r="B84" s="53">
        <v>2866.53</v>
      </c>
      <c r="C84" s="53">
        <v>3067.62</v>
      </c>
      <c r="D84" s="55">
        <f t="shared" si="5"/>
        <v>107.01510188276417</v>
      </c>
      <c r="E84" s="53">
        <v>10199.6</v>
      </c>
      <c r="F84" s="55">
        <f t="shared" si="6"/>
        <v>332.49229044014584</v>
      </c>
      <c r="G84" s="53">
        <v>10199.6</v>
      </c>
      <c r="H84" s="54">
        <f t="shared" si="7"/>
        <v>100</v>
      </c>
      <c r="I84" s="53">
        <v>10199.6</v>
      </c>
      <c r="J84" s="54">
        <f t="shared" si="8"/>
        <v>100</v>
      </c>
    </row>
    <row r="85" spans="1:10" s="42" customFormat="1" ht="12.75" x14ac:dyDescent="0.2">
      <c r="A85" s="83" t="s">
        <v>112</v>
      </c>
      <c r="B85" s="54">
        <f>B86</f>
        <v>0</v>
      </c>
      <c r="C85" s="54">
        <f>C86</f>
        <v>0</v>
      </c>
      <c r="D85" s="55"/>
      <c r="E85" s="53">
        <f>E86</f>
        <v>3198.83</v>
      </c>
      <c r="F85" s="55"/>
      <c r="G85" s="54">
        <f>G86</f>
        <v>3198.83</v>
      </c>
      <c r="H85" s="54">
        <f t="shared" si="7"/>
        <v>100</v>
      </c>
      <c r="I85" s="54">
        <f>I86</f>
        <v>3198.83</v>
      </c>
      <c r="J85" s="54">
        <f t="shared" si="8"/>
        <v>100</v>
      </c>
    </row>
    <row r="86" spans="1:10" s="42" customFormat="1" ht="12.75" x14ac:dyDescent="0.2">
      <c r="A86" s="84" t="s">
        <v>68</v>
      </c>
      <c r="B86" s="54">
        <f>B87</f>
        <v>0</v>
      </c>
      <c r="C86" s="54">
        <f>C87</f>
        <v>0</v>
      </c>
      <c r="D86" s="55"/>
      <c r="E86" s="53">
        <f>E87</f>
        <v>3198.83</v>
      </c>
      <c r="F86" s="55"/>
      <c r="G86" s="54">
        <f>G87</f>
        <v>3198.83</v>
      </c>
      <c r="H86" s="54">
        <f t="shared" si="7"/>
        <v>100</v>
      </c>
      <c r="I86" s="54">
        <f>I87</f>
        <v>3198.83</v>
      </c>
      <c r="J86" s="54">
        <f t="shared" si="8"/>
        <v>100</v>
      </c>
    </row>
    <row r="87" spans="1:10" s="42" customFormat="1" ht="12.75" x14ac:dyDescent="0.2">
      <c r="A87" s="85" t="s">
        <v>67</v>
      </c>
      <c r="B87" s="54"/>
      <c r="C87" s="54"/>
      <c r="D87" s="55"/>
      <c r="E87" s="53">
        <v>3198.83</v>
      </c>
      <c r="F87" s="55"/>
      <c r="G87" s="54">
        <v>3198.83</v>
      </c>
      <c r="H87" s="54">
        <f t="shared" si="7"/>
        <v>100</v>
      </c>
      <c r="I87" s="54">
        <v>3198.83</v>
      </c>
      <c r="J87" s="54">
        <f t="shared" si="8"/>
        <v>100</v>
      </c>
    </row>
    <row r="88" spans="1:10" s="42" customFormat="1" ht="12.75" x14ac:dyDescent="0.2">
      <c r="A88" s="83" t="s">
        <v>113</v>
      </c>
      <c r="B88" s="54">
        <f>B89</f>
        <v>0</v>
      </c>
      <c r="C88" s="53">
        <f>C89</f>
        <v>2257.2600000000002</v>
      </c>
      <c r="D88" s="55"/>
      <c r="E88" s="53">
        <f>E89</f>
        <v>3160.95</v>
      </c>
      <c r="F88" s="55">
        <f t="shared" si="6"/>
        <v>140.03482097764544</v>
      </c>
      <c r="G88" s="53">
        <f>G89</f>
        <v>3160.95</v>
      </c>
      <c r="H88" s="54">
        <f t="shared" si="7"/>
        <v>100</v>
      </c>
      <c r="I88" s="53">
        <f>I89</f>
        <v>3160.95</v>
      </c>
      <c r="J88" s="54">
        <f t="shared" si="8"/>
        <v>100</v>
      </c>
    </row>
    <row r="89" spans="1:10" s="42" customFormat="1" ht="12.75" x14ac:dyDescent="0.2">
      <c r="A89" s="84" t="s">
        <v>68</v>
      </c>
      <c r="B89" s="54">
        <f>B90</f>
        <v>0</v>
      </c>
      <c r="C89" s="53">
        <f>C90</f>
        <v>2257.2600000000002</v>
      </c>
      <c r="D89" s="55"/>
      <c r="E89" s="53">
        <f>E90</f>
        <v>3160.95</v>
      </c>
      <c r="F89" s="55">
        <f t="shared" si="6"/>
        <v>140.03482097764544</v>
      </c>
      <c r="G89" s="53">
        <f>G90</f>
        <v>3160.95</v>
      </c>
      <c r="H89" s="54">
        <f t="shared" si="7"/>
        <v>100</v>
      </c>
      <c r="I89" s="53">
        <f>I90</f>
        <v>3160.95</v>
      </c>
      <c r="J89" s="54">
        <f t="shared" si="8"/>
        <v>100</v>
      </c>
    </row>
    <row r="90" spans="1:10" s="42" customFormat="1" ht="12.75" x14ac:dyDescent="0.2">
      <c r="A90" s="85" t="s">
        <v>67</v>
      </c>
      <c r="B90" s="54"/>
      <c r="C90" s="53">
        <v>2257.2600000000002</v>
      </c>
      <c r="D90" s="55"/>
      <c r="E90" s="53">
        <v>3160.95</v>
      </c>
      <c r="F90" s="55">
        <f t="shared" si="6"/>
        <v>140.03482097764544</v>
      </c>
      <c r="G90" s="53">
        <v>3160.95</v>
      </c>
      <c r="H90" s="54">
        <f t="shared" si="7"/>
        <v>100</v>
      </c>
      <c r="I90" s="53">
        <v>3160.95</v>
      </c>
      <c r="J90" s="54">
        <f t="shared" si="8"/>
        <v>100</v>
      </c>
    </row>
    <row r="91" spans="1:10" s="42" customFormat="1" ht="12.75" x14ac:dyDescent="0.2">
      <c r="A91" s="83" t="s">
        <v>114</v>
      </c>
      <c r="B91" s="53">
        <f>B92</f>
        <v>6699.84</v>
      </c>
      <c r="C91" s="53">
        <f>C92</f>
        <v>12682.96</v>
      </c>
      <c r="D91" s="55">
        <f t="shared" si="5"/>
        <v>189.30243110283229</v>
      </c>
      <c r="E91" s="53">
        <f>E92</f>
        <v>14713.220000000001</v>
      </c>
      <c r="F91" s="55">
        <f t="shared" si="6"/>
        <v>116.00777736427462</v>
      </c>
      <c r="G91" s="53">
        <f>G92</f>
        <v>14713.220000000001</v>
      </c>
      <c r="H91" s="54">
        <f t="shared" si="7"/>
        <v>100</v>
      </c>
      <c r="I91" s="53">
        <f>I92</f>
        <v>14713.220000000001</v>
      </c>
      <c r="J91" s="54">
        <f t="shared" si="8"/>
        <v>100</v>
      </c>
    </row>
    <row r="92" spans="1:10" s="42" customFormat="1" ht="12.75" x14ac:dyDescent="0.2">
      <c r="A92" s="84" t="s">
        <v>68</v>
      </c>
      <c r="B92" s="53">
        <f>B93+B94</f>
        <v>6699.84</v>
      </c>
      <c r="C92" s="53">
        <f>C93+C94</f>
        <v>12682.96</v>
      </c>
      <c r="D92" s="55">
        <f t="shared" si="5"/>
        <v>189.30243110283229</v>
      </c>
      <c r="E92" s="53">
        <f>E93+E94</f>
        <v>14713.220000000001</v>
      </c>
      <c r="F92" s="55">
        <f t="shared" si="6"/>
        <v>116.00777736427462</v>
      </c>
      <c r="G92" s="53">
        <f>G93+G94</f>
        <v>14713.220000000001</v>
      </c>
      <c r="H92" s="54">
        <f t="shared" si="7"/>
        <v>100</v>
      </c>
      <c r="I92" s="53">
        <f>I93+I94</f>
        <v>14713.220000000001</v>
      </c>
      <c r="J92" s="54">
        <f t="shared" si="8"/>
        <v>100</v>
      </c>
    </row>
    <row r="93" spans="1:10" s="42" customFormat="1" ht="12.75" x14ac:dyDescent="0.2">
      <c r="A93" s="85" t="s">
        <v>67</v>
      </c>
      <c r="B93" s="53">
        <v>5820.29</v>
      </c>
      <c r="C93" s="53">
        <v>10001.99</v>
      </c>
      <c r="D93" s="55">
        <f t="shared" si="5"/>
        <v>171.84693546197869</v>
      </c>
      <c r="E93" s="53">
        <v>10532.45</v>
      </c>
      <c r="F93" s="55">
        <f t="shared" si="6"/>
        <v>105.30354459462568</v>
      </c>
      <c r="G93" s="53">
        <v>10532.45</v>
      </c>
      <c r="H93" s="54">
        <f t="shared" si="7"/>
        <v>100</v>
      </c>
      <c r="I93" s="53">
        <v>10532.45</v>
      </c>
      <c r="J93" s="54">
        <f t="shared" si="8"/>
        <v>100</v>
      </c>
    </row>
    <row r="94" spans="1:10" s="42" customFormat="1" ht="12.75" x14ac:dyDescent="0.2">
      <c r="A94" s="85" t="s">
        <v>66</v>
      </c>
      <c r="B94" s="54">
        <v>879.55</v>
      </c>
      <c r="C94" s="53">
        <v>2680.97</v>
      </c>
      <c r="D94" s="55">
        <f t="shared" si="5"/>
        <v>304.81155136149164</v>
      </c>
      <c r="E94" s="53">
        <v>4180.7700000000004</v>
      </c>
      <c r="F94" s="55">
        <f t="shared" si="6"/>
        <v>155.94243874418589</v>
      </c>
      <c r="G94" s="53">
        <v>4180.7700000000004</v>
      </c>
      <c r="H94" s="54">
        <f t="shared" si="7"/>
        <v>100</v>
      </c>
      <c r="I94" s="53">
        <v>4180.7700000000004</v>
      </c>
      <c r="J94" s="54">
        <f t="shared" si="8"/>
        <v>100</v>
      </c>
    </row>
    <row r="95" spans="1:10" s="42" customFormat="1" ht="12.75" hidden="1" x14ac:dyDescent="0.2">
      <c r="A95" s="83" t="s">
        <v>115</v>
      </c>
      <c r="B95" s="53">
        <f>B96</f>
        <v>1808.35</v>
      </c>
      <c r="C95" s="54">
        <f>C96</f>
        <v>0</v>
      </c>
      <c r="D95" s="55">
        <f t="shared" si="5"/>
        <v>0</v>
      </c>
      <c r="E95" s="54">
        <f>E96</f>
        <v>0</v>
      </c>
      <c r="F95" s="55"/>
      <c r="G95" s="54">
        <f>G96</f>
        <v>0</v>
      </c>
      <c r="H95" s="54"/>
      <c r="I95" s="54">
        <f>I96</f>
        <v>0</v>
      </c>
      <c r="J95" s="54"/>
    </row>
    <row r="96" spans="1:10" s="42" customFormat="1" ht="12.75" hidden="1" x14ac:dyDescent="0.2">
      <c r="A96" s="84" t="s">
        <v>68</v>
      </c>
      <c r="B96" s="53">
        <f>B97</f>
        <v>1808.35</v>
      </c>
      <c r="C96" s="54">
        <f>C97</f>
        <v>0</v>
      </c>
      <c r="D96" s="55">
        <f t="shared" si="5"/>
        <v>0</v>
      </c>
      <c r="E96" s="54">
        <f>E97</f>
        <v>0</v>
      </c>
      <c r="F96" s="55"/>
      <c r="G96" s="54">
        <f>G97</f>
        <v>0</v>
      </c>
      <c r="H96" s="54"/>
      <c r="I96" s="54">
        <f>I97</f>
        <v>0</v>
      </c>
      <c r="J96" s="54"/>
    </row>
    <row r="97" spans="1:10" s="42" customFormat="1" ht="12.75" hidden="1" x14ac:dyDescent="0.2">
      <c r="A97" s="85" t="s">
        <v>67</v>
      </c>
      <c r="B97" s="53">
        <v>1808.35</v>
      </c>
      <c r="C97" s="54"/>
      <c r="D97" s="55">
        <f t="shared" si="5"/>
        <v>0</v>
      </c>
      <c r="E97" s="54"/>
      <c r="F97" s="55"/>
      <c r="G97" s="54"/>
      <c r="H97" s="54"/>
      <c r="I97" s="54"/>
      <c r="J97" s="54"/>
    </row>
    <row r="98" spans="1:10" s="42" customFormat="1" ht="12.75" x14ac:dyDescent="0.2">
      <c r="A98" s="82" t="s">
        <v>116</v>
      </c>
      <c r="B98" s="74">
        <f>B99+B105+B108</f>
        <v>2458.33</v>
      </c>
      <c r="C98" s="74">
        <f>C99+C105+C108</f>
        <v>2521.75</v>
      </c>
      <c r="D98" s="77">
        <f t="shared" si="5"/>
        <v>102.57980010820353</v>
      </c>
      <c r="E98" s="74">
        <f>E99+E105+E108</f>
        <v>1924.48</v>
      </c>
      <c r="F98" s="77">
        <f t="shared" si="6"/>
        <v>76.31525726182214</v>
      </c>
      <c r="G98" s="74">
        <f>G99+G105+G108</f>
        <v>1924.48</v>
      </c>
      <c r="H98" s="75">
        <f t="shared" si="7"/>
        <v>100</v>
      </c>
      <c r="I98" s="74">
        <f>I99+I105+I108</f>
        <v>1924.48</v>
      </c>
      <c r="J98" s="75">
        <f t="shared" si="8"/>
        <v>100</v>
      </c>
    </row>
    <row r="99" spans="1:10" s="42" customFormat="1" ht="12.75" x14ac:dyDescent="0.2">
      <c r="A99" s="83" t="s">
        <v>111</v>
      </c>
      <c r="B99" s="53">
        <f>B100+B103</f>
        <v>2060.16</v>
      </c>
      <c r="C99" s="53">
        <f>C100+C103</f>
        <v>2256.35</v>
      </c>
      <c r="D99" s="55">
        <f t="shared" si="5"/>
        <v>109.52304675365021</v>
      </c>
      <c r="E99" s="53">
        <f>E100+E103</f>
        <v>1924.48</v>
      </c>
      <c r="F99" s="55">
        <f t="shared" si="6"/>
        <v>85.291732222394572</v>
      </c>
      <c r="G99" s="53">
        <f>G100+G103</f>
        <v>1924.48</v>
      </c>
      <c r="H99" s="54">
        <f t="shared" si="7"/>
        <v>100</v>
      </c>
      <c r="I99" s="53">
        <f>I100+I103</f>
        <v>1924.48</v>
      </c>
      <c r="J99" s="54">
        <f t="shared" si="8"/>
        <v>100</v>
      </c>
    </row>
    <row r="100" spans="1:10" s="42" customFormat="1" ht="12.75" x14ac:dyDescent="0.2">
      <c r="A100" s="84" t="s">
        <v>68</v>
      </c>
      <c r="B100" s="53">
        <f>B101+B102</f>
        <v>1778.65</v>
      </c>
      <c r="C100" s="53">
        <f>C101+C102</f>
        <v>2050.62</v>
      </c>
      <c r="D100" s="55">
        <f t="shared" si="5"/>
        <v>115.29081044612485</v>
      </c>
      <c r="E100" s="53">
        <f>E101+E102</f>
        <v>1592.67</v>
      </c>
      <c r="F100" s="55">
        <f t="shared" si="6"/>
        <v>77.667729759779974</v>
      </c>
      <c r="G100" s="53">
        <f>G101+G102</f>
        <v>1592.67</v>
      </c>
      <c r="H100" s="54">
        <f t="shared" si="7"/>
        <v>100</v>
      </c>
      <c r="I100" s="53">
        <f>I101+I102</f>
        <v>1592.67</v>
      </c>
      <c r="J100" s="54">
        <f t="shared" si="8"/>
        <v>100</v>
      </c>
    </row>
    <row r="101" spans="1:10" s="42" customFormat="1" ht="12.75" x14ac:dyDescent="0.2">
      <c r="A101" s="85" t="s">
        <v>66</v>
      </c>
      <c r="B101" s="53">
        <v>1778.65</v>
      </c>
      <c r="C101" s="53">
        <v>1851.54</v>
      </c>
      <c r="D101" s="55">
        <f t="shared" si="5"/>
        <v>104.09805189328985</v>
      </c>
      <c r="E101" s="53">
        <v>1459.95</v>
      </c>
      <c r="F101" s="55">
        <f t="shared" si="6"/>
        <v>78.850578437408871</v>
      </c>
      <c r="G101" s="53">
        <v>1459.95</v>
      </c>
      <c r="H101" s="54">
        <f t="shared" si="7"/>
        <v>100</v>
      </c>
      <c r="I101" s="53">
        <v>1459.95</v>
      </c>
      <c r="J101" s="54">
        <f t="shared" si="8"/>
        <v>100</v>
      </c>
    </row>
    <row r="102" spans="1:10" s="42" customFormat="1" ht="24" x14ac:dyDescent="0.2">
      <c r="A102" s="85" t="s">
        <v>56</v>
      </c>
      <c r="B102" s="54"/>
      <c r="C102" s="54">
        <v>199.08</v>
      </c>
      <c r="D102" s="55"/>
      <c r="E102" s="54">
        <v>132.72</v>
      </c>
      <c r="F102" s="55">
        <f t="shared" si="6"/>
        <v>66.666666666666657</v>
      </c>
      <c r="G102" s="54">
        <v>132.72</v>
      </c>
      <c r="H102" s="54">
        <f t="shared" si="7"/>
        <v>100</v>
      </c>
      <c r="I102" s="54">
        <v>132.72</v>
      </c>
      <c r="J102" s="54">
        <f t="shared" si="8"/>
        <v>100</v>
      </c>
    </row>
    <row r="103" spans="1:10" s="42" customFormat="1" ht="12.75" x14ac:dyDescent="0.2">
      <c r="A103" s="84" t="s">
        <v>54</v>
      </c>
      <c r="B103" s="54">
        <f>B104</f>
        <v>281.51</v>
      </c>
      <c r="C103" s="54">
        <f>C104</f>
        <v>205.73</v>
      </c>
      <c r="D103" s="55">
        <f t="shared" si="5"/>
        <v>73.080885226102083</v>
      </c>
      <c r="E103" s="54">
        <f>E104</f>
        <v>331.81</v>
      </c>
      <c r="F103" s="55">
        <f t="shared" si="6"/>
        <v>161.28420745637487</v>
      </c>
      <c r="G103" s="54">
        <f>G104</f>
        <v>331.81</v>
      </c>
      <c r="H103" s="54">
        <f t="shared" si="7"/>
        <v>100</v>
      </c>
      <c r="I103" s="54">
        <f>I104</f>
        <v>331.81</v>
      </c>
      <c r="J103" s="54">
        <f t="shared" si="8"/>
        <v>100</v>
      </c>
    </row>
    <row r="104" spans="1:10" s="42" customFormat="1" ht="12.75" x14ac:dyDescent="0.2">
      <c r="A104" s="85" t="s">
        <v>53</v>
      </c>
      <c r="B104" s="54">
        <v>281.51</v>
      </c>
      <c r="C104" s="54">
        <v>205.73</v>
      </c>
      <c r="D104" s="55">
        <f t="shared" si="5"/>
        <v>73.080885226102083</v>
      </c>
      <c r="E104" s="54">
        <v>331.81</v>
      </c>
      <c r="F104" s="55">
        <f t="shared" si="6"/>
        <v>161.28420745637487</v>
      </c>
      <c r="G104" s="54">
        <v>331.81</v>
      </c>
      <c r="H104" s="54">
        <f t="shared" si="7"/>
        <v>100</v>
      </c>
      <c r="I104" s="54">
        <v>331.81</v>
      </c>
      <c r="J104" s="54">
        <f t="shared" si="8"/>
        <v>100</v>
      </c>
    </row>
    <row r="105" spans="1:10" s="42" customFormat="1" ht="12.75" x14ac:dyDescent="0.2">
      <c r="A105" s="83" t="s">
        <v>95</v>
      </c>
      <c r="B105" s="54">
        <f>B106</f>
        <v>0</v>
      </c>
      <c r="C105" s="54">
        <f>C106</f>
        <v>265.39999999999998</v>
      </c>
      <c r="D105" s="55"/>
      <c r="E105" s="54">
        <f>E106</f>
        <v>0</v>
      </c>
      <c r="F105" s="55">
        <f t="shared" si="6"/>
        <v>0</v>
      </c>
      <c r="G105" s="54">
        <f>G106</f>
        <v>0</v>
      </c>
      <c r="H105" s="54"/>
      <c r="I105" s="54">
        <f>I106</f>
        <v>0</v>
      </c>
      <c r="J105" s="54"/>
    </row>
    <row r="106" spans="1:10" s="42" customFormat="1" ht="12.75" x14ac:dyDescent="0.2">
      <c r="A106" s="84" t="s">
        <v>68</v>
      </c>
      <c r="B106" s="54">
        <f>B107</f>
        <v>0</v>
      </c>
      <c r="C106" s="54">
        <f>C107</f>
        <v>265.39999999999998</v>
      </c>
      <c r="D106" s="55"/>
      <c r="E106" s="54">
        <f>E107</f>
        <v>0</v>
      </c>
      <c r="F106" s="55">
        <f t="shared" si="6"/>
        <v>0</v>
      </c>
      <c r="G106" s="54">
        <f>G107</f>
        <v>0</v>
      </c>
      <c r="H106" s="54"/>
      <c r="I106" s="54">
        <f>I107</f>
        <v>0</v>
      </c>
      <c r="J106" s="54"/>
    </row>
    <row r="107" spans="1:10" s="42" customFormat="1" ht="12.75" x14ac:dyDescent="0.2">
      <c r="A107" s="85" t="s">
        <v>66</v>
      </c>
      <c r="B107" s="54"/>
      <c r="C107" s="54">
        <v>265.39999999999998</v>
      </c>
      <c r="D107" s="55"/>
      <c r="E107" s="54"/>
      <c r="F107" s="55">
        <f t="shared" si="6"/>
        <v>0</v>
      </c>
      <c r="G107" s="54"/>
      <c r="H107" s="54"/>
      <c r="I107" s="54"/>
      <c r="J107" s="54"/>
    </row>
    <row r="108" spans="1:10" s="42" customFormat="1" ht="12.75" hidden="1" x14ac:dyDescent="0.2">
      <c r="A108" s="83" t="s">
        <v>99</v>
      </c>
      <c r="B108" s="54">
        <f>B109</f>
        <v>398.17</v>
      </c>
      <c r="C108" s="54">
        <f>C109</f>
        <v>0</v>
      </c>
      <c r="D108" s="55">
        <f t="shared" si="5"/>
        <v>0</v>
      </c>
      <c r="E108" s="54">
        <f>E109</f>
        <v>0</v>
      </c>
      <c r="F108" s="55"/>
      <c r="G108" s="54">
        <f>G109</f>
        <v>0</v>
      </c>
      <c r="H108" s="54"/>
      <c r="I108" s="54">
        <f>I109</f>
        <v>0</v>
      </c>
      <c r="J108" s="54"/>
    </row>
    <row r="109" spans="1:10" s="42" customFormat="1" ht="12.75" hidden="1" x14ac:dyDescent="0.2">
      <c r="A109" s="84" t="s">
        <v>68</v>
      </c>
      <c r="B109" s="54">
        <f>B110</f>
        <v>398.17</v>
      </c>
      <c r="C109" s="54">
        <f>C110</f>
        <v>0</v>
      </c>
      <c r="D109" s="55">
        <f t="shared" si="5"/>
        <v>0</v>
      </c>
      <c r="E109" s="54">
        <f>E110</f>
        <v>0</v>
      </c>
      <c r="F109" s="55"/>
      <c r="G109" s="54">
        <f>G110</f>
        <v>0</v>
      </c>
      <c r="H109" s="54"/>
      <c r="I109" s="54">
        <f>I110</f>
        <v>0</v>
      </c>
      <c r="J109" s="54"/>
    </row>
    <row r="110" spans="1:10" s="42" customFormat="1" ht="12.75" hidden="1" x14ac:dyDescent="0.2">
      <c r="A110" s="85" t="s">
        <v>66</v>
      </c>
      <c r="B110" s="54">
        <v>398.17</v>
      </c>
      <c r="C110" s="54"/>
      <c r="D110" s="55">
        <f t="shared" si="5"/>
        <v>0</v>
      </c>
      <c r="E110" s="54"/>
      <c r="F110" s="55"/>
      <c r="G110" s="54"/>
      <c r="H110" s="54"/>
      <c r="I110" s="54"/>
      <c r="J110" s="54"/>
    </row>
    <row r="111" spans="1:10" s="42" customFormat="1" ht="12.75" x14ac:dyDescent="0.2">
      <c r="A111" s="82" t="s">
        <v>117</v>
      </c>
      <c r="B111" s="74">
        <f>B112+B115+B121</f>
        <v>9768.630000000001</v>
      </c>
      <c r="C111" s="74">
        <f>C112+C115+C121</f>
        <v>79866.889999999985</v>
      </c>
      <c r="D111" s="77">
        <f t="shared" si="5"/>
        <v>817.58537276977404</v>
      </c>
      <c r="E111" s="74">
        <f>E112+E115+E121</f>
        <v>63100</v>
      </c>
      <c r="F111" s="77">
        <f t="shared" si="6"/>
        <v>79.006456868421964</v>
      </c>
      <c r="G111" s="74">
        <f>G112+G115+G121</f>
        <v>20000</v>
      </c>
      <c r="H111" s="77">
        <f t="shared" si="7"/>
        <v>31.695721077654515</v>
      </c>
      <c r="I111" s="74">
        <f>I112+I115+I121</f>
        <v>20000</v>
      </c>
      <c r="J111" s="75">
        <f t="shared" si="8"/>
        <v>100</v>
      </c>
    </row>
    <row r="112" spans="1:10" s="42" customFormat="1" ht="12.75" x14ac:dyDescent="0.2">
      <c r="A112" s="83" t="s">
        <v>99</v>
      </c>
      <c r="B112" s="53">
        <f>B113</f>
        <v>5420.51</v>
      </c>
      <c r="C112" s="53">
        <f>C113</f>
        <v>3450.79</v>
      </c>
      <c r="D112" s="55">
        <f t="shared" si="5"/>
        <v>63.661721867499551</v>
      </c>
      <c r="E112" s="53">
        <f>E113</f>
        <v>20000</v>
      </c>
      <c r="F112" s="55">
        <f t="shared" si="6"/>
        <v>579.5774300957172</v>
      </c>
      <c r="G112" s="53">
        <f>G113</f>
        <v>20000</v>
      </c>
      <c r="H112" s="54">
        <f t="shared" si="7"/>
        <v>100</v>
      </c>
      <c r="I112" s="53">
        <f>I113</f>
        <v>20000</v>
      </c>
      <c r="J112" s="54">
        <f t="shared" si="8"/>
        <v>100</v>
      </c>
    </row>
    <row r="113" spans="1:10" s="42" customFormat="1" ht="12.75" x14ac:dyDescent="0.2">
      <c r="A113" s="84" t="s">
        <v>68</v>
      </c>
      <c r="B113" s="53">
        <f>B114</f>
        <v>5420.51</v>
      </c>
      <c r="C113" s="53">
        <f>C114</f>
        <v>3450.79</v>
      </c>
      <c r="D113" s="55">
        <f t="shared" si="5"/>
        <v>63.661721867499551</v>
      </c>
      <c r="E113" s="53">
        <f>E114</f>
        <v>20000</v>
      </c>
      <c r="F113" s="55">
        <f t="shared" si="6"/>
        <v>579.5774300957172</v>
      </c>
      <c r="G113" s="53">
        <f>G114</f>
        <v>20000</v>
      </c>
      <c r="H113" s="54">
        <f t="shared" si="7"/>
        <v>100</v>
      </c>
      <c r="I113" s="53">
        <f>I114</f>
        <v>20000</v>
      </c>
      <c r="J113" s="54">
        <f t="shared" si="8"/>
        <v>100</v>
      </c>
    </row>
    <row r="114" spans="1:10" s="42" customFormat="1" ht="12.75" x14ac:dyDescent="0.2">
      <c r="A114" s="85" t="s">
        <v>66</v>
      </c>
      <c r="B114" s="53">
        <v>5420.51</v>
      </c>
      <c r="C114" s="53">
        <v>3450.79</v>
      </c>
      <c r="D114" s="55">
        <f t="shared" si="5"/>
        <v>63.661721867499551</v>
      </c>
      <c r="E114" s="53">
        <v>20000</v>
      </c>
      <c r="F114" s="55">
        <f t="shared" si="6"/>
        <v>579.5774300957172</v>
      </c>
      <c r="G114" s="53">
        <v>20000</v>
      </c>
      <c r="H114" s="54">
        <f t="shared" si="7"/>
        <v>100</v>
      </c>
      <c r="I114" s="53">
        <v>20000</v>
      </c>
      <c r="J114" s="54">
        <f t="shared" si="8"/>
        <v>100</v>
      </c>
    </row>
    <row r="115" spans="1:10" s="42" customFormat="1" ht="24" x14ac:dyDescent="0.2">
      <c r="A115" s="83" t="s">
        <v>118</v>
      </c>
      <c r="B115" s="53">
        <f>B116+B119</f>
        <v>4348.12</v>
      </c>
      <c r="C115" s="53">
        <f>C116+C119</f>
        <v>76243.429999999993</v>
      </c>
      <c r="D115" s="55">
        <f t="shared" si="5"/>
        <v>1753.4803547280201</v>
      </c>
      <c r="E115" s="53">
        <f>E116+E119</f>
        <v>43100</v>
      </c>
      <c r="F115" s="55">
        <f t="shared" si="6"/>
        <v>56.529460964702153</v>
      </c>
      <c r="G115" s="53">
        <f>G116+G119</f>
        <v>0</v>
      </c>
      <c r="H115" s="54">
        <f t="shared" si="7"/>
        <v>0</v>
      </c>
      <c r="I115" s="53">
        <f>I116+I119</f>
        <v>0</v>
      </c>
      <c r="J115" s="54"/>
    </row>
    <row r="116" spans="1:10" s="42" customFormat="1" ht="12.75" x14ac:dyDescent="0.2">
      <c r="A116" s="84" t="s">
        <v>68</v>
      </c>
      <c r="B116" s="54">
        <f>B117+B118</f>
        <v>987.04</v>
      </c>
      <c r="C116" s="53">
        <f>C117+C118</f>
        <v>76243.429999999993</v>
      </c>
      <c r="D116" s="55">
        <f t="shared" si="5"/>
        <v>7724.4518965796715</v>
      </c>
      <c r="E116" s="53">
        <f>E117+E118</f>
        <v>43100</v>
      </c>
      <c r="F116" s="55">
        <f t="shared" si="6"/>
        <v>56.529460964702153</v>
      </c>
      <c r="G116" s="53">
        <f>G117+G118</f>
        <v>0</v>
      </c>
      <c r="H116" s="54">
        <f t="shared" si="7"/>
        <v>0</v>
      </c>
      <c r="I116" s="53">
        <f>I117+I118</f>
        <v>0</v>
      </c>
      <c r="J116" s="54"/>
    </row>
    <row r="117" spans="1:10" s="42" customFormat="1" ht="12.75" x14ac:dyDescent="0.2">
      <c r="A117" s="85" t="s">
        <v>66</v>
      </c>
      <c r="B117" s="54">
        <v>987.04</v>
      </c>
      <c r="C117" s="53">
        <v>43263.18</v>
      </c>
      <c r="D117" s="55">
        <f t="shared" si="5"/>
        <v>4383.1232776787165</v>
      </c>
      <c r="E117" s="53">
        <v>43100</v>
      </c>
      <c r="F117" s="55">
        <f t="shared" si="6"/>
        <v>99.62282014405784</v>
      </c>
      <c r="G117" s="53"/>
      <c r="H117" s="54">
        <f t="shared" si="7"/>
        <v>0</v>
      </c>
      <c r="I117" s="53"/>
      <c r="J117" s="54"/>
    </row>
    <row r="118" spans="1:10" s="42" customFormat="1" ht="12.75" x14ac:dyDescent="0.2">
      <c r="A118" s="85" t="s">
        <v>55</v>
      </c>
      <c r="B118" s="54"/>
      <c r="C118" s="53">
        <v>32980.25</v>
      </c>
      <c r="D118" s="55"/>
      <c r="E118" s="54"/>
      <c r="F118" s="55">
        <f t="shared" si="6"/>
        <v>0</v>
      </c>
      <c r="G118" s="53"/>
      <c r="H118" s="54"/>
      <c r="I118" s="53"/>
      <c r="J118" s="54"/>
    </row>
    <row r="119" spans="1:10" s="42" customFormat="1" ht="12.75" hidden="1" x14ac:dyDescent="0.2">
      <c r="A119" s="84" t="s">
        <v>54</v>
      </c>
      <c r="B119" s="53">
        <f>B120</f>
        <v>3361.08</v>
      </c>
      <c r="C119" s="54">
        <f>C120</f>
        <v>0</v>
      </c>
      <c r="D119" s="55">
        <f t="shared" si="5"/>
        <v>0</v>
      </c>
      <c r="E119" s="54">
        <f>E120</f>
        <v>0</v>
      </c>
      <c r="F119" s="55"/>
      <c r="G119" s="54">
        <f>G120</f>
        <v>0</v>
      </c>
      <c r="H119" s="54"/>
      <c r="I119" s="54">
        <f>I120</f>
        <v>0</v>
      </c>
      <c r="J119" s="54"/>
    </row>
    <row r="120" spans="1:10" s="42" customFormat="1" ht="12.75" hidden="1" x14ac:dyDescent="0.2">
      <c r="A120" s="85" t="s">
        <v>53</v>
      </c>
      <c r="B120" s="53">
        <v>3361.08</v>
      </c>
      <c r="C120" s="54"/>
      <c r="D120" s="55">
        <f t="shared" si="5"/>
        <v>0</v>
      </c>
      <c r="E120" s="54"/>
      <c r="F120" s="55"/>
      <c r="G120" s="54"/>
      <c r="H120" s="54"/>
      <c r="I120" s="54"/>
      <c r="J120" s="54"/>
    </row>
    <row r="121" spans="1:10" s="42" customFormat="1" ht="12.75" x14ac:dyDescent="0.2">
      <c r="A121" s="83" t="s">
        <v>101</v>
      </c>
      <c r="B121" s="54">
        <f>B122</f>
        <v>0</v>
      </c>
      <c r="C121" s="54">
        <f>C122</f>
        <v>172.67</v>
      </c>
      <c r="D121" s="55"/>
      <c r="E121" s="54">
        <f>E122</f>
        <v>0</v>
      </c>
      <c r="F121" s="55">
        <f t="shared" si="6"/>
        <v>0</v>
      </c>
      <c r="G121" s="54">
        <f>G122</f>
        <v>0</v>
      </c>
      <c r="H121" s="54"/>
      <c r="I121" s="54">
        <f>I122</f>
        <v>0</v>
      </c>
      <c r="J121" s="54"/>
    </row>
    <row r="122" spans="1:10" s="42" customFormat="1" ht="12.75" x14ac:dyDescent="0.2">
      <c r="A122" s="84" t="s">
        <v>68</v>
      </c>
      <c r="B122" s="54">
        <f>B123</f>
        <v>0</v>
      </c>
      <c r="C122" s="54">
        <f>C123</f>
        <v>172.67</v>
      </c>
      <c r="D122" s="55"/>
      <c r="E122" s="54">
        <f>E123</f>
        <v>0</v>
      </c>
      <c r="F122" s="55">
        <f t="shared" si="6"/>
        <v>0</v>
      </c>
      <c r="G122" s="54">
        <f>G123</f>
        <v>0</v>
      </c>
      <c r="H122" s="54"/>
      <c r="I122" s="54">
        <f>I123</f>
        <v>0</v>
      </c>
      <c r="J122" s="54"/>
    </row>
    <row r="123" spans="1:10" s="42" customFormat="1" ht="12.75" x14ac:dyDescent="0.2">
      <c r="A123" s="85" t="s">
        <v>66</v>
      </c>
      <c r="B123" s="54"/>
      <c r="C123" s="54">
        <v>172.67</v>
      </c>
      <c r="D123" s="55"/>
      <c r="E123" s="54"/>
      <c r="F123" s="55">
        <f t="shared" si="6"/>
        <v>0</v>
      </c>
      <c r="G123" s="54"/>
      <c r="H123" s="54"/>
      <c r="I123" s="54"/>
      <c r="J123" s="54"/>
    </row>
    <row r="124" spans="1:10" s="42" customFormat="1" ht="12.75" x14ac:dyDescent="0.2">
      <c r="A124" s="82" t="s">
        <v>119</v>
      </c>
      <c r="B124" s="74">
        <f>B125+B128</f>
        <v>1458.68</v>
      </c>
      <c r="C124" s="74">
        <f>C125+C128</f>
        <v>2933.16</v>
      </c>
      <c r="D124" s="77">
        <f t="shared" si="5"/>
        <v>201.08317108618746</v>
      </c>
      <c r="E124" s="74">
        <f>E125+E128</f>
        <v>0</v>
      </c>
      <c r="F124" s="77">
        <f t="shared" si="6"/>
        <v>0</v>
      </c>
      <c r="G124" s="74">
        <f>G125+G128</f>
        <v>0</v>
      </c>
      <c r="H124" s="75"/>
      <c r="I124" s="74">
        <f>I125+I128</f>
        <v>0</v>
      </c>
      <c r="J124" s="75"/>
    </row>
    <row r="125" spans="1:10" s="42" customFormat="1" ht="12.75" x14ac:dyDescent="0.2">
      <c r="A125" s="83" t="s">
        <v>113</v>
      </c>
      <c r="B125" s="54">
        <f>B126</f>
        <v>153.44999999999999</v>
      </c>
      <c r="C125" s="54">
        <f>C126</f>
        <v>395.73</v>
      </c>
      <c r="D125" s="55">
        <f t="shared" si="5"/>
        <v>257.88856304985342</v>
      </c>
      <c r="E125" s="54">
        <f>E126</f>
        <v>0</v>
      </c>
      <c r="F125" s="55">
        <f t="shared" si="6"/>
        <v>0</v>
      </c>
      <c r="G125" s="54">
        <f>G126</f>
        <v>0</v>
      </c>
      <c r="H125" s="54"/>
      <c r="I125" s="54">
        <f>I126</f>
        <v>0</v>
      </c>
      <c r="J125" s="54"/>
    </row>
    <row r="126" spans="1:10" s="42" customFormat="1" ht="12.75" x14ac:dyDescent="0.2">
      <c r="A126" s="84" t="s">
        <v>68</v>
      </c>
      <c r="B126" s="54">
        <f>B127</f>
        <v>153.44999999999999</v>
      </c>
      <c r="C126" s="54">
        <f>C127</f>
        <v>395.73</v>
      </c>
      <c r="D126" s="55">
        <f t="shared" si="5"/>
        <v>257.88856304985342</v>
      </c>
      <c r="E126" s="54">
        <f>E127</f>
        <v>0</v>
      </c>
      <c r="F126" s="55">
        <f t="shared" si="6"/>
        <v>0</v>
      </c>
      <c r="G126" s="54">
        <f>G127</f>
        <v>0</v>
      </c>
      <c r="H126" s="54"/>
      <c r="I126" s="54">
        <f>I127</f>
        <v>0</v>
      </c>
      <c r="J126" s="54"/>
    </row>
    <row r="127" spans="1:10" s="42" customFormat="1" ht="12.75" x14ac:dyDescent="0.2">
      <c r="A127" s="85" t="s">
        <v>66</v>
      </c>
      <c r="B127" s="54">
        <v>153.44999999999999</v>
      </c>
      <c r="C127" s="54">
        <v>395.73</v>
      </c>
      <c r="D127" s="55">
        <f t="shared" si="5"/>
        <v>257.88856304985342</v>
      </c>
      <c r="E127" s="54"/>
      <c r="F127" s="55">
        <f t="shared" si="6"/>
        <v>0</v>
      </c>
      <c r="G127" s="54"/>
      <c r="H127" s="54"/>
      <c r="I127" s="54"/>
      <c r="J127" s="54"/>
    </row>
    <row r="128" spans="1:10" s="42" customFormat="1" ht="12.75" x14ac:dyDescent="0.2">
      <c r="A128" s="83" t="s">
        <v>114</v>
      </c>
      <c r="B128" s="53">
        <f>B129</f>
        <v>1305.23</v>
      </c>
      <c r="C128" s="53">
        <f>C129</f>
        <v>2537.4299999999998</v>
      </c>
      <c r="D128" s="55">
        <f t="shared" si="5"/>
        <v>194.40481754173592</v>
      </c>
      <c r="E128" s="54">
        <f>E129</f>
        <v>0</v>
      </c>
      <c r="F128" s="55">
        <f t="shared" si="6"/>
        <v>0</v>
      </c>
      <c r="G128" s="53">
        <f>G129</f>
        <v>0</v>
      </c>
      <c r="H128" s="54"/>
      <c r="I128" s="53">
        <f>I129</f>
        <v>0</v>
      </c>
      <c r="J128" s="54"/>
    </row>
    <row r="129" spans="1:10" s="42" customFormat="1" ht="12.75" x14ac:dyDescent="0.2">
      <c r="A129" s="84" t="s">
        <v>68</v>
      </c>
      <c r="B129" s="53">
        <f>B130</f>
        <v>1305.23</v>
      </c>
      <c r="C129" s="53">
        <f>C130</f>
        <v>2537.4299999999998</v>
      </c>
      <c r="D129" s="55">
        <f t="shared" si="5"/>
        <v>194.40481754173592</v>
      </c>
      <c r="E129" s="54">
        <f>E130</f>
        <v>0</v>
      </c>
      <c r="F129" s="55">
        <f t="shared" si="6"/>
        <v>0</v>
      </c>
      <c r="G129" s="53">
        <f>G130</f>
        <v>0</v>
      </c>
      <c r="H129" s="54"/>
      <c r="I129" s="53">
        <f>I130</f>
        <v>0</v>
      </c>
      <c r="J129" s="54"/>
    </row>
    <row r="130" spans="1:10" s="42" customFormat="1" ht="12.75" x14ac:dyDescent="0.2">
      <c r="A130" s="85" t="s">
        <v>66</v>
      </c>
      <c r="B130" s="53">
        <v>1305.23</v>
      </c>
      <c r="C130" s="53">
        <v>2537.4299999999998</v>
      </c>
      <c r="D130" s="55">
        <f t="shared" si="5"/>
        <v>194.40481754173592</v>
      </c>
      <c r="E130" s="54"/>
      <c r="F130" s="55">
        <f t="shared" si="6"/>
        <v>0</v>
      </c>
      <c r="G130" s="53"/>
      <c r="H130" s="54"/>
      <c r="I130" s="53"/>
      <c r="J130" s="54"/>
    </row>
    <row r="131" spans="1:10" s="42" customFormat="1" ht="12.75" x14ac:dyDescent="0.2">
      <c r="A131" s="78" t="s">
        <v>120</v>
      </c>
      <c r="B131" s="54">
        <f>B132</f>
        <v>0</v>
      </c>
      <c r="C131" s="54">
        <f>C132</f>
        <v>331.81</v>
      </c>
      <c r="D131" s="55"/>
      <c r="E131" s="54">
        <f>E132</f>
        <v>600</v>
      </c>
      <c r="F131" s="55">
        <f t="shared" si="6"/>
        <v>180.82637654079141</v>
      </c>
      <c r="G131" s="54">
        <f>G132</f>
        <v>600</v>
      </c>
      <c r="H131" s="54">
        <f t="shared" si="7"/>
        <v>100</v>
      </c>
      <c r="I131" s="54">
        <f>I132</f>
        <v>600</v>
      </c>
      <c r="J131" s="54">
        <f t="shared" si="8"/>
        <v>100</v>
      </c>
    </row>
    <row r="132" spans="1:10" s="42" customFormat="1" ht="12.75" x14ac:dyDescent="0.2">
      <c r="A132" s="82" t="s">
        <v>121</v>
      </c>
      <c r="B132" s="75">
        <f>B133+B136</f>
        <v>0</v>
      </c>
      <c r="C132" s="75">
        <f>C133+C136</f>
        <v>331.81</v>
      </c>
      <c r="D132" s="77"/>
      <c r="E132" s="75">
        <f>E133+E136</f>
        <v>600</v>
      </c>
      <c r="F132" s="77">
        <f t="shared" si="6"/>
        <v>180.82637654079141</v>
      </c>
      <c r="G132" s="75">
        <f>G133+G136</f>
        <v>600</v>
      </c>
      <c r="H132" s="75">
        <f t="shared" si="7"/>
        <v>100</v>
      </c>
      <c r="I132" s="75">
        <f>I133+I136</f>
        <v>600</v>
      </c>
      <c r="J132" s="75">
        <f t="shared" si="8"/>
        <v>100</v>
      </c>
    </row>
    <row r="133" spans="1:10" s="42" customFormat="1" ht="12.75" x14ac:dyDescent="0.2">
      <c r="A133" s="83" t="s">
        <v>95</v>
      </c>
      <c r="B133" s="54">
        <f>B134</f>
        <v>0</v>
      </c>
      <c r="C133" s="54">
        <f>C134</f>
        <v>0</v>
      </c>
      <c r="D133" s="55"/>
      <c r="E133" s="54">
        <f>E134</f>
        <v>200</v>
      </c>
      <c r="F133" s="55"/>
      <c r="G133" s="54">
        <f>G134</f>
        <v>200</v>
      </c>
      <c r="H133" s="54">
        <f t="shared" si="7"/>
        <v>100</v>
      </c>
      <c r="I133" s="54">
        <f>I134</f>
        <v>200</v>
      </c>
      <c r="J133" s="54">
        <f t="shared" si="8"/>
        <v>100</v>
      </c>
    </row>
    <row r="134" spans="1:10" s="42" customFormat="1" ht="12.75" x14ac:dyDescent="0.2">
      <c r="A134" s="84" t="s">
        <v>68</v>
      </c>
      <c r="B134" s="54">
        <f>B135</f>
        <v>0</v>
      </c>
      <c r="C134" s="54">
        <f>C135</f>
        <v>0</v>
      </c>
      <c r="D134" s="55"/>
      <c r="E134" s="54">
        <f>E135</f>
        <v>200</v>
      </c>
      <c r="F134" s="55"/>
      <c r="G134" s="54">
        <f>G135</f>
        <v>200</v>
      </c>
      <c r="H134" s="54">
        <f t="shared" si="7"/>
        <v>100</v>
      </c>
      <c r="I134" s="54">
        <f>I135</f>
        <v>200</v>
      </c>
      <c r="J134" s="54">
        <f t="shared" si="8"/>
        <v>100</v>
      </c>
    </row>
    <row r="135" spans="1:10" s="42" customFormat="1" ht="12.75" x14ac:dyDescent="0.2">
      <c r="A135" s="85" t="s">
        <v>66</v>
      </c>
      <c r="B135" s="54"/>
      <c r="C135" s="54"/>
      <c r="D135" s="55"/>
      <c r="E135" s="54">
        <v>200</v>
      </c>
      <c r="F135" s="55"/>
      <c r="G135" s="54">
        <v>200</v>
      </c>
      <c r="H135" s="54">
        <f t="shared" ref="H135:H146" si="9">G135/E135*100</f>
        <v>100</v>
      </c>
      <c r="I135" s="54">
        <v>200</v>
      </c>
      <c r="J135" s="54">
        <f t="shared" ref="J135:J146" si="10">I135/G135*100</f>
        <v>100</v>
      </c>
    </row>
    <row r="136" spans="1:10" s="42" customFormat="1" ht="12.75" x14ac:dyDescent="0.2">
      <c r="A136" s="83" t="s">
        <v>99</v>
      </c>
      <c r="B136" s="54">
        <f>B137</f>
        <v>0</v>
      </c>
      <c r="C136" s="54">
        <f>C137</f>
        <v>331.81</v>
      </c>
      <c r="D136" s="55"/>
      <c r="E136" s="54">
        <f>E137</f>
        <v>400</v>
      </c>
      <c r="F136" s="55">
        <f t="shared" ref="F136:F149" si="11">E136/C136*100</f>
        <v>120.55091769386095</v>
      </c>
      <c r="G136" s="54">
        <f>G137</f>
        <v>400</v>
      </c>
      <c r="H136" s="54">
        <f t="shared" si="9"/>
        <v>100</v>
      </c>
      <c r="I136" s="54">
        <f>I137</f>
        <v>400</v>
      </c>
      <c r="J136" s="54">
        <f t="shared" si="10"/>
        <v>100</v>
      </c>
    </row>
    <row r="137" spans="1:10" s="42" customFormat="1" ht="12.75" x14ac:dyDescent="0.2">
      <c r="A137" s="84" t="s">
        <v>68</v>
      </c>
      <c r="B137" s="54">
        <f>B138</f>
        <v>0</v>
      </c>
      <c r="C137" s="54">
        <f>C138</f>
        <v>331.81</v>
      </c>
      <c r="D137" s="55"/>
      <c r="E137" s="54">
        <f>E138</f>
        <v>400</v>
      </c>
      <c r="F137" s="55">
        <f t="shared" si="11"/>
        <v>120.55091769386095</v>
      </c>
      <c r="G137" s="54">
        <f>G138</f>
        <v>400</v>
      </c>
      <c r="H137" s="54">
        <f t="shared" si="9"/>
        <v>100</v>
      </c>
      <c r="I137" s="54">
        <f>I138</f>
        <v>400</v>
      </c>
      <c r="J137" s="54">
        <f t="shared" si="10"/>
        <v>100</v>
      </c>
    </row>
    <row r="138" spans="1:10" s="42" customFormat="1" ht="12.75" x14ac:dyDescent="0.2">
      <c r="A138" s="85" t="s">
        <v>66</v>
      </c>
      <c r="B138" s="54"/>
      <c r="C138" s="54">
        <v>331.81</v>
      </c>
      <c r="D138" s="55"/>
      <c r="E138" s="54">
        <v>400</v>
      </c>
      <c r="F138" s="55">
        <f t="shared" si="11"/>
        <v>120.55091769386095</v>
      </c>
      <c r="G138" s="54">
        <v>400</v>
      </c>
      <c r="H138" s="54">
        <f t="shared" si="9"/>
        <v>100</v>
      </c>
      <c r="I138" s="54">
        <v>400</v>
      </c>
      <c r="J138" s="54">
        <f t="shared" si="10"/>
        <v>100</v>
      </c>
    </row>
    <row r="139" spans="1:10" s="42" customFormat="1" ht="24" x14ac:dyDescent="0.2">
      <c r="A139" s="78" t="s">
        <v>122</v>
      </c>
      <c r="B139" s="54">
        <f>B140</f>
        <v>0</v>
      </c>
      <c r="C139" s="53">
        <f>C140</f>
        <v>4726.9299999999994</v>
      </c>
      <c r="D139" s="55"/>
      <c r="E139" s="53">
        <f>E140</f>
        <v>2010</v>
      </c>
      <c r="F139" s="55">
        <f t="shared" si="11"/>
        <v>42.522313636969457</v>
      </c>
      <c r="G139" s="53">
        <f>G140</f>
        <v>2010</v>
      </c>
      <c r="H139" s="54">
        <f t="shared" si="9"/>
        <v>100</v>
      </c>
      <c r="I139" s="53">
        <f>I140</f>
        <v>2010</v>
      </c>
      <c r="J139" s="54">
        <f t="shared" si="10"/>
        <v>100</v>
      </c>
    </row>
    <row r="140" spans="1:10" s="42" customFormat="1" ht="12.75" x14ac:dyDescent="0.2">
      <c r="A140" s="82" t="s">
        <v>123</v>
      </c>
      <c r="B140" s="75">
        <f>B141+B144+B147</f>
        <v>0</v>
      </c>
      <c r="C140" s="74">
        <f>C141+C144+C147</f>
        <v>4726.9299999999994</v>
      </c>
      <c r="D140" s="77"/>
      <c r="E140" s="74">
        <f>E141+E144+E147</f>
        <v>2010</v>
      </c>
      <c r="F140" s="77">
        <f t="shared" si="11"/>
        <v>42.522313636969457</v>
      </c>
      <c r="G140" s="74">
        <f>G141+G144+G147</f>
        <v>2010</v>
      </c>
      <c r="H140" s="75">
        <f t="shared" si="9"/>
        <v>100</v>
      </c>
      <c r="I140" s="74">
        <f>I141+I144+I147</f>
        <v>2010</v>
      </c>
      <c r="J140" s="75">
        <f t="shared" si="10"/>
        <v>100</v>
      </c>
    </row>
    <row r="141" spans="1:10" s="42" customFormat="1" ht="12.75" x14ac:dyDescent="0.2">
      <c r="A141" s="83" t="s">
        <v>95</v>
      </c>
      <c r="B141" s="54">
        <f>B142</f>
        <v>0</v>
      </c>
      <c r="C141" s="54">
        <f>C142</f>
        <v>0</v>
      </c>
      <c r="D141" s="55"/>
      <c r="E141" s="54">
        <f>E142</f>
        <v>510</v>
      </c>
      <c r="F141" s="55"/>
      <c r="G141" s="54">
        <f>G142</f>
        <v>510</v>
      </c>
      <c r="H141" s="54">
        <f t="shared" si="9"/>
        <v>100</v>
      </c>
      <c r="I141" s="54">
        <f>I142</f>
        <v>510</v>
      </c>
      <c r="J141" s="54">
        <f t="shared" si="10"/>
        <v>100</v>
      </c>
    </row>
    <row r="142" spans="1:10" s="42" customFormat="1" ht="12.75" x14ac:dyDescent="0.2">
      <c r="A142" s="84" t="s">
        <v>54</v>
      </c>
      <c r="B142" s="54">
        <f>B143</f>
        <v>0</v>
      </c>
      <c r="C142" s="54">
        <f>C143</f>
        <v>0</v>
      </c>
      <c r="D142" s="55"/>
      <c r="E142" s="54">
        <f>E143</f>
        <v>510</v>
      </c>
      <c r="F142" s="55"/>
      <c r="G142" s="54">
        <f>G143</f>
        <v>510</v>
      </c>
      <c r="H142" s="54">
        <f t="shared" si="9"/>
        <v>100</v>
      </c>
      <c r="I142" s="54">
        <f>I143</f>
        <v>510</v>
      </c>
      <c r="J142" s="54">
        <f t="shared" si="10"/>
        <v>100</v>
      </c>
    </row>
    <row r="143" spans="1:10" s="42" customFormat="1" ht="12.75" x14ac:dyDescent="0.2">
      <c r="A143" s="85" t="s">
        <v>53</v>
      </c>
      <c r="B143" s="54"/>
      <c r="C143" s="54"/>
      <c r="D143" s="55"/>
      <c r="E143" s="54">
        <v>510</v>
      </c>
      <c r="F143" s="55"/>
      <c r="G143" s="54">
        <v>510</v>
      </c>
      <c r="H143" s="54">
        <f t="shared" si="9"/>
        <v>100</v>
      </c>
      <c r="I143" s="54">
        <v>510</v>
      </c>
      <c r="J143" s="54">
        <f t="shared" si="10"/>
        <v>100</v>
      </c>
    </row>
    <row r="144" spans="1:10" s="42" customFormat="1" ht="12.75" x14ac:dyDescent="0.2">
      <c r="A144" s="83" t="s">
        <v>99</v>
      </c>
      <c r="B144" s="54">
        <f>B145</f>
        <v>0</v>
      </c>
      <c r="C144" s="53">
        <f>C145</f>
        <v>4240.32</v>
      </c>
      <c r="D144" s="55"/>
      <c r="E144" s="53">
        <f>E145</f>
        <v>1500</v>
      </c>
      <c r="F144" s="55">
        <f t="shared" si="11"/>
        <v>35.374688702739419</v>
      </c>
      <c r="G144" s="53">
        <f>G145</f>
        <v>1500</v>
      </c>
      <c r="H144" s="54">
        <f t="shared" si="9"/>
        <v>100</v>
      </c>
      <c r="I144" s="53">
        <f>I145</f>
        <v>1500</v>
      </c>
      <c r="J144" s="54">
        <f t="shared" si="10"/>
        <v>100</v>
      </c>
    </row>
    <row r="145" spans="1:10" s="42" customFormat="1" ht="12.75" x14ac:dyDescent="0.2">
      <c r="A145" s="84" t="s">
        <v>54</v>
      </c>
      <c r="B145" s="54">
        <f>B146</f>
        <v>0</v>
      </c>
      <c r="C145" s="53">
        <f>C146</f>
        <v>4240.32</v>
      </c>
      <c r="D145" s="55"/>
      <c r="E145" s="53">
        <f>E146</f>
        <v>1500</v>
      </c>
      <c r="F145" s="55">
        <f t="shared" si="11"/>
        <v>35.374688702739419</v>
      </c>
      <c r="G145" s="53">
        <f>G146</f>
        <v>1500</v>
      </c>
      <c r="H145" s="54">
        <f t="shared" si="9"/>
        <v>100</v>
      </c>
      <c r="I145" s="53">
        <f>I146</f>
        <v>1500</v>
      </c>
      <c r="J145" s="54">
        <f t="shared" si="10"/>
        <v>100</v>
      </c>
    </row>
    <row r="146" spans="1:10" s="42" customFormat="1" ht="12.75" x14ac:dyDescent="0.2">
      <c r="A146" s="85" t="s">
        <v>53</v>
      </c>
      <c r="B146" s="54"/>
      <c r="C146" s="53">
        <v>4240.32</v>
      </c>
      <c r="D146" s="55"/>
      <c r="E146" s="53">
        <v>1500</v>
      </c>
      <c r="F146" s="55">
        <f t="shared" si="11"/>
        <v>35.374688702739419</v>
      </c>
      <c r="G146" s="53">
        <v>1500</v>
      </c>
      <c r="H146" s="54">
        <f t="shared" si="9"/>
        <v>100</v>
      </c>
      <c r="I146" s="53">
        <v>1500</v>
      </c>
      <c r="J146" s="54">
        <f t="shared" si="10"/>
        <v>100</v>
      </c>
    </row>
    <row r="147" spans="1:10" s="42" customFormat="1" ht="24" x14ac:dyDescent="0.2">
      <c r="A147" s="83" t="s">
        <v>100</v>
      </c>
      <c r="B147" s="54">
        <f>B148</f>
        <v>0</v>
      </c>
      <c r="C147" s="54">
        <f>C148</f>
        <v>486.61</v>
      </c>
      <c r="D147" s="55"/>
      <c r="E147" s="54">
        <f>E148</f>
        <v>0</v>
      </c>
      <c r="F147" s="55">
        <f t="shared" si="11"/>
        <v>0</v>
      </c>
      <c r="G147" s="54">
        <f>G148</f>
        <v>0</v>
      </c>
      <c r="H147" s="54"/>
      <c r="I147" s="54">
        <f>I148</f>
        <v>0</v>
      </c>
      <c r="J147" s="54"/>
    </row>
    <row r="148" spans="1:10" s="42" customFormat="1" ht="12.75" x14ac:dyDescent="0.2">
      <c r="A148" s="84" t="s">
        <v>54</v>
      </c>
      <c r="B148" s="54">
        <f>B149</f>
        <v>0</v>
      </c>
      <c r="C148" s="54">
        <f>C149</f>
        <v>486.61</v>
      </c>
      <c r="D148" s="55"/>
      <c r="E148" s="54">
        <f>E149</f>
        <v>0</v>
      </c>
      <c r="F148" s="55">
        <f t="shared" si="11"/>
        <v>0</v>
      </c>
      <c r="G148" s="54">
        <f>G149</f>
        <v>0</v>
      </c>
      <c r="H148" s="54"/>
      <c r="I148" s="54">
        <f>I149</f>
        <v>0</v>
      </c>
      <c r="J148" s="54"/>
    </row>
    <row r="149" spans="1:10" s="42" customFormat="1" ht="12.75" x14ac:dyDescent="0.2">
      <c r="A149" s="85" t="s">
        <v>53</v>
      </c>
      <c r="B149" s="54"/>
      <c r="C149" s="54">
        <v>486.61</v>
      </c>
      <c r="D149" s="55"/>
      <c r="E149" s="54"/>
      <c r="F149" s="55">
        <f t="shared" si="11"/>
        <v>0</v>
      </c>
      <c r="G149" s="54"/>
      <c r="H149" s="54"/>
      <c r="I149" s="54"/>
      <c r="J149" s="54"/>
    </row>
  </sheetData>
  <mergeCells count="2">
    <mergeCell ref="A1:J1"/>
    <mergeCell ref="A3:J3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 - HRK</vt:lpstr>
      <vt:lpstr>SAŽETAK - EUR</vt:lpstr>
      <vt:lpstr>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2022-10-24T08:06:00Z</cp:lastPrinted>
  <dcterms:created xsi:type="dcterms:W3CDTF">2022-08-12T12:51:27Z</dcterms:created>
  <dcterms:modified xsi:type="dcterms:W3CDTF">2022-10-24T08:06:09Z</dcterms:modified>
</cp:coreProperties>
</file>