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99" firstSheet="1" activeTab="1"/>
  </bookViews>
  <sheets>
    <sheet name="Prihodi" sheetId="1" state="hidden" r:id="rId1"/>
    <sheet name="Rashodi" sheetId="2" r:id="rId2"/>
    <sheet name="Rashodi (2)" sheetId="6" r:id="rId3"/>
    <sheet name="Broj djece" sheetId="3" state="hidden" r:id="rId4"/>
    <sheet name="Zaduženja roditelja" sheetId="4" state="hidden" r:id="rId5"/>
    <sheet name="Obračun " sheetId="5" state="hidden" r:id="rId6"/>
  </sheets>
  <definedNames>
    <definedName name="_xlnm.Print_Titles" localSheetId="1">Rashodi!$14:$14</definedName>
  </definedNames>
  <calcPr calcId="125725"/>
</workbook>
</file>

<file path=xl/calcChain.xml><?xml version="1.0" encoding="utf-8"?>
<calcChain xmlns="http://schemas.openxmlformats.org/spreadsheetml/2006/main">
  <c r="N105" i="2"/>
  <c r="N16"/>
  <c r="N17"/>
  <c r="N18"/>
  <c r="N19"/>
  <c r="N20"/>
  <c r="N21"/>
  <c r="N23"/>
  <c r="N24"/>
  <c r="N25"/>
  <c r="N26"/>
  <c r="N27"/>
  <c r="N28"/>
  <c r="N31"/>
  <c r="N32"/>
  <c r="N34"/>
  <c r="N35"/>
  <c r="N36"/>
  <c r="N37"/>
  <c r="N38"/>
  <c r="N39"/>
  <c r="N40"/>
  <c r="N42"/>
  <c r="N43"/>
  <c r="N44"/>
  <c r="N45"/>
  <c r="N46"/>
  <c r="N47"/>
  <c r="N48"/>
  <c r="N49"/>
  <c r="N50"/>
  <c r="N52"/>
  <c r="N53"/>
  <c r="N54"/>
  <c r="N55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6"/>
  <c r="N77"/>
  <c r="N79"/>
  <c r="N80"/>
  <c r="N81"/>
  <c r="N82"/>
  <c r="N83"/>
  <c r="N84"/>
  <c r="N85"/>
  <c r="N86"/>
  <c r="N87"/>
  <c r="N88"/>
  <c r="N89"/>
  <c r="N91"/>
  <c r="N92"/>
  <c r="N93"/>
  <c r="N94"/>
  <c r="N95"/>
  <c r="N96"/>
  <c r="N97"/>
  <c r="N98"/>
  <c r="N99"/>
  <c r="N101"/>
  <c r="N102"/>
  <c r="N103"/>
  <c r="N106"/>
  <c r="N107"/>
  <c r="M56"/>
  <c r="N56" s="1"/>
  <c r="M78"/>
  <c r="N78" s="1"/>
  <c r="N75"/>
  <c r="N33"/>
  <c r="N30"/>
  <c r="M22"/>
  <c r="N22" s="1"/>
  <c r="M100"/>
  <c r="N100" s="1"/>
  <c r="N90"/>
  <c r="M104"/>
  <c r="N104" s="1"/>
  <c r="M15"/>
  <c r="N15" s="1"/>
  <c r="P63"/>
  <c r="P51" s="1"/>
  <c r="P15"/>
  <c r="Q15"/>
  <c r="R15"/>
  <c r="S15"/>
  <c r="O15" i="6"/>
  <c r="T15"/>
  <c r="U15" s="1"/>
  <c r="U16"/>
  <c r="U18"/>
  <c r="U19"/>
  <c r="U20"/>
  <c r="U21"/>
  <c r="U22"/>
  <c r="N24"/>
  <c r="M24" s="1"/>
  <c r="U24"/>
  <c r="N25"/>
  <c r="M25" s="1"/>
  <c r="U25"/>
  <c r="N26"/>
  <c r="M26"/>
  <c r="U26"/>
  <c r="N27"/>
  <c r="M27" s="1"/>
  <c r="U27"/>
  <c r="N28"/>
  <c r="M28" s="1"/>
  <c r="U28"/>
  <c r="N29"/>
  <c r="M29" s="1"/>
  <c r="U29"/>
  <c r="O30"/>
  <c r="O23" s="1"/>
  <c r="P30"/>
  <c r="P23"/>
  <c r="Q30"/>
  <c r="Q23"/>
  <c r="R30"/>
  <c r="R23"/>
  <c r="S30"/>
  <c r="S23"/>
  <c r="T30"/>
  <c r="T23"/>
  <c r="N31"/>
  <c r="M31"/>
  <c r="U31"/>
  <c r="M32"/>
  <c r="N32"/>
  <c r="U32"/>
  <c r="N33"/>
  <c r="M33"/>
  <c r="U33"/>
  <c r="M34"/>
  <c r="N34"/>
  <c r="U34"/>
  <c r="N35"/>
  <c r="M35"/>
  <c r="U35"/>
  <c r="M36"/>
  <c r="N36"/>
  <c r="U36"/>
  <c r="N37"/>
  <c r="M37"/>
  <c r="U37"/>
  <c r="M38"/>
  <c r="N38"/>
  <c r="U38"/>
  <c r="N39"/>
  <c r="M39"/>
  <c r="U39"/>
  <c r="M40"/>
  <c r="N40"/>
  <c r="U40"/>
  <c r="N41"/>
  <c r="M41"/>
  <c r="U41"/>
  <c r="M42"/>
  <c r="N42"/>
  <c r="U42"/>
  <c r="N43"/>
  <c r="M43"/>
  <c r="U43"/>
  <c r="M44"/>
  <c r="N44"/>
  <c r="U44"/>
  <c r="N45"/>
  <c r="M45"/>
  <c r="U45"/>
  <c r="M46"/>
  <c r="N46"/>
  <c r="U46"/>
  <c r="N47"/>
  <c r="M47"/>
  <c r="U47"/>
  <c r="M48"/>
  <c r="N48"/>
  <c r="U48"/>
  <c r="N49"/>
  <c r="M49"/>
  <c r="U49"/>
  <c r="M50"/>
  <c r="N50"/>
  <c r="U50"/>
  <c r="N51"/>
  <c r="M51"/>
  <c r="U51"/>
  <c r="M52"/>
  <c r="N52"/>
  <c r="U52"/>
  <c r="N53"/>
  <c r="M53"/>
  <c r="U53"/>
  <c r="M54"/>
  <c r="N54"/>
  <c r="U54"/>
  <c r="N55"/>
  <c r="M55"/>
  <c r="U55"/>
  <c r="M56"/>
  <c r="N56"/>
  <c r="U56"/>
  <c r="N57"/>
  <c r="M57"/>
  <c r="U57"/>
  <c r="M58"/>
  <c r="N58"/>
  <c r="U58"/>
  <c r="N59"/>
  <c r="M59"/>
  <c r="U59"/>
  <c r="M60"/>
  <c r="N60"/>
  <c r="M61"/>
  <c r="N61"/>
  <c r="M62"/>
  <c r="N62"/>
  <c r="M63"/>
  <c r="N63"/>
  <c r="U63"/>
  <c r="N64"/>
  <c r="M64"/>
  <c r="U64"/>
  <c r="M65"/>
  <c r="N65"/>
  <c r="U65"/>
  <c r="N66"/>
  <c r="M66"/>
  <c r="U66"/>
  <c r="M67"/>
  <c r="N67"/>
  <c r="U67"/>
  <c r="N68"/>
  <c r="M68"/>
  <c r="U68"/>
  <c r="O69"/>
  <c r="N69" s="1"/>
  <c r="M69" s="1"/>
  <c r="T69"/>
  <c r="N70"/>
  <c r="M70" s="1"/>
  <c r="U70"/>
  <c r="N71"/>
  <c r="M71" s="1"/>
  <c r="U71"/>
  <c r="N72"/>
  <c r="M72" s="1"/>
  <c r="U72"/>
  <c r="N73"/>
  <c r="M73" s="1"/>
  <c r="U73"/>
  <c r="N74"/>
  <c r="M74" s="1"/>
  <c r="U74"/>
  <c r="N75"/>
  <c r="M75"/>
  <c r="U75"/>
  <c r="N76"/>
  <c r="M76" s="1"/>
  <c r="U76"/>
  <c r="N77"/>
  <c r="M77" s="1"/>
  <c r="U77"/>
  <c r="N78"/>
  <c r="M78" s="1"/>
  <c r="U78"/>
  <c r="N79"/>
  <c r="M79"/>
  <c r="U79"/>
  <c r="F80"/>
  <c r="G80" s="1"/>
  <c r="I80" s="1"/>
  <c r="N80"/>
  <c r="M80"/>
  <c r="P80"/>
  <c r="P69"/>
  <c r="R80"/>
  <c r="R69"/>
  <c r="U80"/>
  <c r="N81"/>
  <c r="M81" s="1"/>
  <c r="U81"/>
  <c r="N82"/>
  <c r="M82" s="1"/>
  <c r="U82"/>
  <c r="N83"/>
  <c r="M83" s="1"/>
  <c r="U83"/>
  <c r="N84"/>
  <c r="M84"/>
  <c r="U84"/>
  <c r="N85"/>
  <c r="M85" s="1"/>
  <c r="U85"/>
  <c r="N86"/>
  <c r="M86" s="1"/>
  <c r="U86"/>
  <c r="N87"/>
  <c r="M87" s="1"/>
  <c r="U87"/>
  <c r="N88"/>
  <c r="M88"/>
  <c r="U88"/>
  <c r="N89"/>
  <c r="M89" s="1"/>
  <c r="U89"/>
  <c r="N90"/>
  <c r="M90" s="1"/>
  <c r="U90"/>
  <c r="N91"/>
  <c r="M91" s="1"/>
  <c r="U91"/>
  <c r="N92"/>
  <c r="M92"/>
  <c r="U92"/>
  <c r="N93"/>
  <c r="M93" s="1"/>
  <c r="U93"/>
  <c r="N94"/>
  <c r="M94" s="1"/>
  <c r="U94"/>
  <c r="N95"/>
  <c r="M95" s="1"/>
  <c r="U95"/>
  <c r="N96"/>
  <c r="M96"/>
  <c r="U96"/>
  <c r="N97"/>
  <c r="M97" s="1"/>
  <c r="U97"/>
  <c r="N98"/>
  <c r="M98" s="1"/>
  <c r="U98"/>
  <c r="N99"/>
  <c r="M99" s="1"/>
  <c r="U99"/>
  <c r="N100"/>
  <c r="M100"/>
  <c r="U100"/>
  <c r="N101"/>
  <c r="M101" s="1"/>
  <c r="U101"/>
  <c r="N102"/>
  <c r="M102" s="1"/>
  <c r="U102"/>
  <c r="N103"/>
  <c r="M103" s="1"/>
  <c r="U103"/>
  <c r="N104"/>
  <c r="M104"/>
  <c r="N105"/>
  <c r="M105"/>
  <c r="U105"/>
  <c r="N106"/>
  <c r="M106" s="1"/>
  <c r="U106"/>
  <c r="N107"/>
  <c r="M107" s="1"/>
  <c r="U107"/>
  <c r="N108"/>
  <c r="M108" s="1"/>
  <c r="U108"/>
  <c r="N109"/>
  <c r="M109"/>
  <c r="U109"/>
  <c r="N110"/>
  <c r="M110" s="1"/>
  <c r="U110"/>
  <c r="N111"/>
  <c r="M111" s="1"/>
  <c r="U111"/>
  <c r="O112"/>
  <c r="N112" s="1"/>
  <c r="M112" s="1"/>
  <c r="P112"/>
  <c r="Q112"/>
  <c r="R112"/>
  <c r="S112"/>
  <c r="T112"/>
  <c r="N113"/>
  <c r="M113"/>
  <c r="U113"/>
  <c r="N114"/>
  <c r="M114" s="1"/>
  <c r="U114"/>
  <c r="U112" s="1"/>
  <c r="O115"/>
  <c r="P115"/>
  <c r="P118"/>
  <c r="Q115"/>
  <c r="R115"/>
  <c r="R118" s="1"/>
  <c r="S115"/>
  <c r="T115"/>
  <c r="T118" s="1"/>
  <c r="M116"/>
  <c r="U116"/>
  <c r="M117"/>
  <c r="U117"/>
  <c r="U115" s="1"/>
  <c r="E118"/>
  <c r="F118"/>
  <c r="G118"/>
  <c r="H118"/>
  <c r="I118"/>
  <c r="J118"/>
  <c r="K118"/>
  <c r="P104" i="2"/>
  <c r="P100"/>
  <c r="P29"/>
  <c r="P22" s="1"/>
  <c r="Q104"/>
  <c r="Q100"/>
  <c r="Q29"/>
  <c r="Q22" s="1"/>
  <c r="R104"/>
  <c r="R100"/>
  <c r="R29"/>
  <c r="R22" s="1"/>
  <c r="S104"/>
  <c r="S100"/>
  <c r="S29"/>
  <c r="S22" s="1"/>
  <c r="E3" i="3"/>
  <c r="B9"/>
  <c r="C9" s="1"/>
  <c r="G9"/>
  <c r="H9"/>
  <c r="I9"/>
  <c r="J9"/>
  <c r="K9"/>
  <c r="L9"/>
  <c r="M9"/>
  <c r="N9"/>
  <c r="O9"/>
  <c r="P9"/>
  <c r="Q9"/>
  <c r="R9"/>
  <c r="E6" i="5"/>
  <c r="E10" s="1"/>
  <c r="E21"/>
  <c r="G21"/>
  <c r="H21"/>
  <c r="I21"/>
  <c r="K24"/>
  <c r="F108" i="2"/>
  <c r="H108"/>
  <c r="I108"/>
  <c r="G108"/>
  <c r="F63"/>
  <c r="G63"/>
  <c r="I63" s="1"/>
  <c r="C4" i="4"/>
  <c r="C5"/>
  <c r="C6"/>
  <c r="C7"/>
  <c r="D8"/>
  <c r="E8"/>
  <c r="F8"/>
  <c r="G8"/>
  <c r="H8"/>
  <c r="I8"/>
  <c r="J8"/>
  <c r="K8"/>
  <c r="L8"/>
  <c r="M8"/>
  <c r="N8"/>
  <c r="O8"/>
  <c r="J108" i="2"/>
  <c r="K108"/>
  <c r="E108"/>
  <c r="H63"/>
  <c r="N30" i="6"/>
  <c r="M30"/>
  <c r="H80"/>
  <c r="Q80"/>
  <c r="S80" s="1"/>
  <c r="S69" s="1"/>
  <c r="S118" s="1"/>
  <c r="Q63" i="2"/>
  <c r="Q51" s="1"/>
  <c r="Q108" s="1"/>
  <c r="R63"/>
  <c r="R51" s="1"/>
  <c r="R108" s="1"/>
  <c r="M41"/>
  <c r="N41" s="1"/>
  <c r="M51"/>
  <c r="N51" s="1"/>
  <c r="S63"/>
  <c r="S51" s="1"/>
  <c r="S108" s="1"/>
  <c r="Q69" i="6" l="1"/>
  <c r="Q118" s="1"/>
  <c r="C8" i="4"/>
  <c r="D9" i="3"/>
  <c r="E11" i="5" s="1"/>
  <c r="E12" s="1"/>
  <c r="U69" i="6"/>
  <c r="U118" s="1"/>
  <c r="U30"/>
  <c r="U23" s="1"/>
  <c r="P108" i="2"/>
  <c r="O118" i="6"/>
  <c r="M23"/>
  <c r="N23"/>
  <c r="M29" i="2"/>
  <c r="N29" s="1"/>
  <c r="M108" l="1"/>
  <c r="N108" s="1"/>
</calcChain>
</file>

<file path=xl/sharedStrings.xml><?xml version="1.0" encoding="utf-8"?>
<sst xmlns="http://schemas.openxmlformats.org/spreadsheetml/2006/main" count="821" uniqueCount="312">
  <si>
    <t>Rashodi:</t>
  </si>
  <si>
    <t>Neutrošena sredstva:</t>
  </si>
  <si>
    <t>_________________ održanoj  _________________________________ godine donesen je</t>
  </si>
  <si>
    <t xml:space="preserve">                                                               (bez poreza na dodanu vrijednost)</t>
  </si>
  <si>
    <t>Red.br.</t>
  </si>
  <si>
    <t>Pozicija plana (konto)</t>
  </si>
  <si>
    <t>Predmet nabave</t>
  </si>
  <si>
    <t>NAZIV</t>
  </si>
  <si>
    <t>Procjenjena vrijdnost nabave</t>
  </si>
  <si>
    <t>Plan 2011.</t>
  </si>
  <si>
    <t>Plan 2012.</t>
  </si>
  <si>
    <t>PLAN 2011.</t>
  </si>
  <si>
    <t>PLAN 2012.</t>
  </si>
  <si>
    <t>Gradski proračun</t>
  </si>
  <si>
    <t>Ostali prihodi</t>
  </si>
  <si>
    <t>Postupak i način nabave</t>
  </si>
  <si>
    <t xml:space="preserve">                                                        IZVOR Gradski proračun  </t>
  </si>
  <si>
    <t xml:space="preserve">           SREDSTAVA  Ostali prihodi</t>
  </si>
  <si>
    <t>NAKNADA TROŠKOVA ZAPOSLENIMA</t>
  </si>
  <si>
    <t>Dnev.za služb.put u zemlji</t>
  </si>
  <si>
    <t>Usluga izobrazbe</t>
  </si>
  <si>
    <t>Nak.za smješt.na služb.putu u zemlji</t>
  </si>
  <si>
    <t>Nak.za prijev.na služb.putu u zemlji</t>
  </si>
  <si>
    <t>Nak.za prijevoz na posao i s posla</t>
  </si>
  <si>
    <t>Usluge javnog prijevoza</t>
  </si>
  <si>
    <t>Seminari, savjetovanja i simpoziji</t>
  </si>
  <si>
    <t>Stručno usavršavanje</t>
  </si>
  <si>
    <t>Str.ispit i teč.</t>
  </si>
  <si>
    <t>Uredski materijal</t>
  </si>
  <si>
    <t>Razni uredski materijal</t>
  </si>
  <si>
    <t>Izrav.ugovar.</t>
  </si>
  <si>
    <t>Literatura</t>
  </si>
  <si>
    <t>Knjige, časopisi, brošure,</t>
  </si>
  <si>
    <t>Mat.i sredstva za čišćenje i održ.</t>
  </si>
  <si>
    <t>"</t>
  </si>
  <si>
    <t>Služb, radna i zaš.odjeća i obuća</t>
  </si>
  <si>
    <t>Radna odjeća i obuća</t>
  </si>
  <si>
    <t>Mat. za hig.potrebe i njegu</t>
  </si>
  <si>
    <t>Ost.mat.za potrebe red.poslovanja</t>
  </si>
  <si>
    <t>Ostali razni materijal</t>
  </si>
  <si>
    <t>Krušni proizvodi</t>
  </si>
  <si>
    <t>Kruh i pekarski proizvodi</t>
  </si>
  <si>
    <t>Peciva i kolači</t>
  </si>
  <si>
    <t>Brašnasti proizvodi</t>
  </si>
  <si>
    <t>Tjestenine, špageti, mlinci</t>
  </si>
  <si>
    <t>Keksi i krušne mrvice</t>
  </si>
  <si>
    <t>Mlijeko</t>
  </si>
  <si>
    <t>Vrhnje i kiselo mlijeko</t>
  </si>
  <si>
    <t>Maslac</t>
  </si>
  <si>
    <t>Maslac, margo</t>
  </si>
  <si>
    <t>Tvrdi sir</t>
  </si>
  <si>
    <t>Teletina</t>
  </si>
  <si>
    <t>Sirni namazi</t>
  </si>
  <si>
    <t>Ostali ferm.proizvodi</t>
  </si>
  <si>
    <t>Kiselo mlijeko, acedofil,  i sl.</t>
  </si>
  <si>
    <t>Jogurt</t>
  </si>
  <si>
    <t>Jogurt, voćni jogurti</t>
  </si>
  <si>
    <t>Junetina</t>
  </si>
  <si>
    <t>Svinjetina</t>
  </si>
  <si>
    <t>Svinjetina but</t>
  </si>
  <si>
    <t>Mljeveno meso</t>
  </si>
  <si>
    <t>Konzervirani proizvodi od mesa</t>
  </si>
  <si>
    <t>Konzervirani proizv. od mesa</t>
  </si>
  <si>
    <t>Perad</t>
  </si>
  <si>
    <t>Riblji fileti i ostalo riblje meso</t>
  </si>
  <si>
    <t>Riblji proizvodi</t>
  </si>
  <si>
    <t>Životinjska i biljna ulja</t>
  </si>
  <si>
    <t>Ulje</t>
  </si>
  <si>
    <t>Povrće</t>
  </si>
  <si>
    <t>Svježe povrće</t>
  </si>
  <si>
    <t>Voće</t>
  </si>
  <si>
    <t xml:space="preserve">Voće </t>
  </si>
  <si>
    <t>Prerađeno povrće</t>
  </si>
  <si>
    <t>Prerađeno voće i oraš.proizvodi</t>
  </si>
  <si>
    <t>Prerađeno voće</t>
  </si>
  <si>
    <t>Proizvodi od zrna žitarica</t>
  </si>
  <si>
    <t>Šećer</t>
  </si>
  <si>
    <t>Zamrznuti proizvodi</t>
  </si>
  <si>
    <t>Duboko zamrznuti proizvodi</t>
  </si>
  <si>
    <t>Pot.materijal za grupe</t>
  </si>
  <si>
    <t>Električna energija</t>
  </si>
  <si>
    <t>Plin</t>
  </si>
  <si>
    <t>Motorni benzin i dizel gorivo</t>
  </si>
  <si>
    <t>Mat.i dij.za tek.i inv.održ.građ.</t>
  </si>
  <si>
    <t>Boje , staklo i dr.mat.</t>
  </si>
  <si>
    <t>Mat.i dij.za tek.i inv.održ.postr.i opr.</t>
  </si>
  <si>
    <t>Mat.i dij.za održ.postr.i opr.</t>
  </si>
  <si>
    <t>Mat.i dij.za tek.i inv.održ.trans.sred.</t>
  </si>
  <si>
    <t>Sitni inventar</t>
  </si>
  <si>
    <t>Oprema za ustanovu</t>
  </si>
  <si>
    <t>NABAVA USLUGA</t>
  </si>
  <si>
    <t>Usluge telefona, telefaksa</t>
  </si>
  <si>
    <t>Poštarina (pisma, tiskanice i sl.)</t>
  </si>
  <si>
    <t>Poštanske usluge</t>
  </si>
  <si>
    <t>Ost.usluge za komunik.i prijevoz</t>
  </si>
  <si>
    <t>Usluge cestovnog prijevoza</t>
  </si>
  <si>
    <t>Usl.tek.i inv.održ.građ.objekata</t>
  </si>
  <si>
    <t>Održavanje objekata</t>
  </si>
  <si>
    <t>Usl.tek.i inv.održ.postroj.i opreme</t>
  </si>
  <si>
    <t>Održavanej opreme</t>
  </si>
  <si>
    <t>Ost.usl. tek. i INVO</t>
  </si>
  <si>
    <t>Ostali popravci</t>
  </si>
  <si>
    <t>Tisak</t>
  </si>
  <si>
    <t>Usluge promidžbe</t>
  </si>
  <si>
    <t>Ost.usl.promidžbe i informiranja</t>
  </si>
  <si>
    <t>Opskrba vodom</t>
  </si>
  <si>
    <t>Pitka voda</t>
  </si>
  <si>
    <t>Iznošenje i odvoz smeća</t>
  </si>
  <si>
    <t>Komunalne usluge</t>
  </si>
  <si>
    <t>Deratizacija i dezinsekcija</t>
  </si>
  <si>
    <t>Usluge deratizacije</t>
  </si>
  <si>
    <t>Dimnjačarske i ekološke usluge</t>
  </si>
  <si>
    <t>Ekološke i dimnj.usluge</t>
  </si>
  <si>
    <t>Us.pranja i čišć.</t>
  </si>
  <si>
    <t>Usluge pranja tekstil,zavjesa i dr.</t>
  </si>
  <si>
    <t>Ostale komunalne usluge</t>
  </si>
  <si>
    <t>Razne usluge,ispumpavanje</t>
  </si>
  <si>
    <t>Obvezni preventivni zdr.pregledi</t>
  </si>
  <si>
    <t>Razne zdrav.usluge</t>
  </si>
  <si>
    <t>Ugovori o djelu</t>
  </si>
  <si>
    <t>Ugovor o djelu</t>
  </si>
  <si>
    <t>Ostale intelektualne usluge</t>
  </si>
  <si>
    <t>Usluge izobrazbe</t>
  </si>
  <si>
    <t>Izhmjene programa, održav.</t>
  </si>
  <si>
    <t>Ostale nespomenute usluge</t>
  </si>
  <si>
    <t>Nak.član.pred.i izvrš.tijela</t>
  </si>
  <si>
    <t>Naknade članovima vijeća</t>
  </si>
  <si>
    <t>Premije osiguranja ostale imovine</t>
  </si>
  <si>
    <t>Usluge osiguranja imovine</t>
  </si>
  <si>
    <t>Reprezentacija</t>
  </si>
  <si>
    <t>Razne prigode, ugošćivanja</t>
  </si>
  <si>
    <t>Ostali nespom.rashodi poslovanja</t>
  </si>
  <si>
    <t>Ostali razni rashodi</t>
  </si>
  <si>
    <t>Usluge platnog prometa</t>
  </si>
  <si>
    <t>Bankarske  usluge</t>
  </si>
  <si>
    <t>Zatez.kte iz poslov.odnosa i dr.</t>
  </si>
  <si>
    <t>Kamata na neprav.plaćanja</t>
  </si>
  <si>
    <t>Za usvajanje prijedloga:</t>
  </si>
  <si>
    <t>PREDSJEDNIK UPRAVNOG VIJEĆA</t>
  </si>
  <si>
    <t>Paula Radišić Huzjan</t>
  </si>
  <si>
    <t>JLS</t>
  </si>
  <si>
    <t>God. plan</t>
  </si>
  <si>
    <t>Mj.           plan</t>
  </si>
  <si>
    <t>Uk.br.  djece</t>
  </si>
  <si>
    <t>%</t>
  </si>
  <si>
    <t>Broj djece po mjesecima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</si>
  <si>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</si>
  <si>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</si>
  <si>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</si>
  <si>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</si>
  <si>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</si>
  <si>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</si>
  <si>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</si>
  <si>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</si>
  <si>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</si>
  <si>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</si>
  <si>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</si>
  <si>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</si>
  <si>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Grad Zaprešić</t>
  </si>
  <si>
    <t>Općina Brdovec</t>
  </si>
  <si>
    <t>Općina Marija Gorica</t>
  </si>
  <si>
    <t>Općina Pušća</t>
  </si>
  <si>
    <t>Ukupno</t>
  </si>
  <si>
    <t>Ravnatelj:</t>
  </si>
  <si>
    <t>_____________________</t>
  </si>
  <si>
    <t>R. br.</t>
  </si>
  <si>
    <t>Ukupno zaduženje roditelja</t>
  </si>
  <si>
    <t>Zaduženje roditelja po mjesecima</t>
  </si>
  <si>
    <t>Općina M.Gorica</t>
  </si>
  <si>
    <t>______________________</t>
  </si>
  <si>
    <t>Izračun stvarne ekonomske cijene (predškolski odgoj i obrazovanje + oprema)</t>
  </si>
  <si>
    <t>Ukupno ostvareni rashodi:</t>
  </si>
  <si>
    <t>- plaća za prosinac 2009.</t>
  </si>
  <si>
    <t>+ plaća za tekući mjesec (isplata u sljedećem mjesecu)</t>
  </si>
  <si>
    <t>- predškola</t>
  </si>
  <si>
    <t>Ukupni rashodi za obračun:</t>
  </si>
  <si>
    <t>Ukupan broj djece:</t>
  </si>
  <si>
    <t>Ostvarena cijena po djetetu:</t>
  </si>
  <si>
    <t>Obračun za Grad Zaprešić</t>
  </si>
  <si>
    <t>Broj djece</t>
  </si>
  <si>
    <t>Cijena/dijete</t>
  </si>
  <si>
    <r>
      <t xml:space="preserve">Ukupni izdaci                                </t>
    </r>
    <r>
      <rPr>
        <sz val="8.5"/>
        <rFont val="Arial"/>
        <family val="2"/>
        <charset val="238"/>
      </rPr>
      <t>(1x2)</t>
    </r>
    <r>
      <rPr>
        <b/>
        <sz val="8.5"/>
        <rFont val="Arial"/>
        <family val="2"/>
        <charset val="238"/>
      </rPr>
      <t xml:space="preserve">   </t>
    </r>
    <r>
      <rPr>
        <b/>
        <sz val="10"/>
        <rFont val="Arial"/>
        <family val="2"/>
        <charset val="238"/>
      </rPr>
      <t xml:space="preserve">       </t>
    </r>
  </si>
  <si>
    <t>Zaduženje roditelja</t>
  </si>
  <si>
    <r>
      <t xml:space="preserve">Zaduženje Grada za red.program                    </t>
    </r>
    <r>
      <rPr>
        <sz val="8.5"/>
        <rFont val="Arial"/>
        <family val="2"/>
        <charset val="238"/>
      </rPr>
      <t>(3-4)</t>
    </r>
  </si>
  <si>
    <t>Zaduženje Grada za predškolu                 (bez sred. MZOIS)</t>
  </si>
  <si>
    <t>Zaduženje Grada za kapitalna ulaganja</t>
  </si>
  <si>
    <t>Uplate Grada</t>
  </si>
  <si>
    <t>Obračunati vl.    i ostali prihodi</t>
  </si>
  <si>
    <r>
      <t xml:space="preserve">Razlika tekuće godine za Grad                           </t>
    </r>
    <r>
      <rPr>
        <sz val="8.5"/>
        <rFont val="Arial"/>
        <family val="2"/>
        <charset val="238"/>
      </rPr>
      <t>(5+6+7+8-9-10)</t>
    </r>
  </si>
  <si>
    <t>stolarija</t>
  </si>
  <si>
    <t>adap.kuh.</t>
  </si>
  <si>
    <t>Početno stanje 01.01.2010.</t>
  </si>
  <si>
    <t>Razlika tekuće godine + PS</t>
  </si>
  <si>
    <t xml:space="preserve">wc papir,tek sapun, papirn.ručnici </t>
  </si>
  <si>
    <t>plaće - boravak</t>
  </si>
  <si>
    <t xml:space="preserve">premija osiguranja učenika </t>
  </si>
  <si>
    <t>pdv</t>
  </si>
  <si>
    <t xml:space="preserve">članarine </t>
  </si>
  <si>
    <t xml:space="preserve">uređenje prostora </t>
  </si>
  <si>
    <t xml:space="preserve">grafičke i tiskarske usluge </t>
  </si>
  <si>
    <t>usluge IIB</t>
  </si>
  <si>
    <t>čl.129</t>
  </si>
  <si>
    <t xml:space="preserve">otvoreni </t>
  </si>
  <si>
    <t>planirana  vrijdnost nabave sa PDV-om</t>
  </si>
  <si>
    <t>procjenjena vriejd.bez PDV-a</t>
  </si>
  <si>
    <t>SVEUKUPNO PLAN NABAVE ZA 2011 GODINU</t>
  </si>
  <si>
    <t>OŠ LJUDEVITA GAJA</t>
  </si>
  <si>
    <t>LJUDEVITA  GAJA 2,10290 ZAPREŠIĆ</t>
  </si>
  <si>
    <t xml:space="preserve">                                                               PLAN NABAVE ZA 2011. GODINU</t>
  </si>
  <si>
    <t>Dnev.za služb.put u inozem.</t>
  </si>
  <si>
    <t>ostalo</t>
  </si>
  <si>
    <t>sladoledi</t>
  </si>
  <si>
    <t>med</t>
  </si>
  <si>
    <t>Ocat, umaci,čaj,jaja ,začini i sl.</t>
  </si>
  <si>
    <t>Pomoćni materijal</t>
  </si>
  <si>
    <t xml:space="preserve">Ostali mat.i sirovine </t>
  </si>
  <si>
    <t>mat.za nastavu,održ.prost.</t>
  </si>
  <si>
    <t>razni dijel.</t>
  </si>
  <si>
    <t>Usluge interneta</t>
  </si>
  <si>
    <t>Internet</t>
  </si>
  <si>
    <t>Telekom</t>
  </si>
  <si>
    <t>Usluge agen.,stud.serv.</t>
  </si>
  <si>
    <t>usluge agen.</t>
  </si>
  <si>
    <t>Usluge ažur.rač.baze</t>
  </si>
  <si>
    <t>Ostele rač.usluge</t>
  </si>
  <si>
    <t>rač.usluge</t>
  </si>
  <si>
    <t>Filim i izrada slika</t>
  </si>
  <si>
    <t>usluge</t>
  </si>
  <si>
    <t>posjet kazalištu,kinu</t>
  </si>
  <si>
    <t>časopisi,nast.listići</t>
  </si>
  <si>
    <t>izleti,terenska nastava</t>
  </si>
  <si>
    <t>human.akcije,ostalo</t>
  </si>
  <si>
    <t>ostale tek.donacije u naravi</t>
  </si>
  <si>
    <t xml:space="preserve">oprema </t>
  </si>
  <si>
    <t>Projektna dokumentacija</t>
  </si>
  <si>
    <t>plaća- psihologa</t>
  </si>
  <si>
    <t>31-313</t>
  </si>
  <si>
    <t xml:space="preserve">prijevoz učenika </t>
  </si>
  <si>
    <t>prijevoz uč.u kazališe ,kino.</t>
  </si>
  <si>
    <t xml:space="preserve">red.održavanje </t>
  </si>
  <si>
    <t>zamjena parke.u 3 učionoce</t>
  </si>
  <si>
    <t>Namirnice</t>
  </si>
  <si>
    <t>NABAVA  MATERIJAL I ENERGIJU</t>
  </si>
  <si>
    <t>NABAVA NEPROIZ.I PROIZ.DUG.IMOV.</t>
  </si>
  <si>
    <t>UKUPNO PLAĆE BORAVAK I PSIHOLOG</t>
  </si>
  <si>
    <t>Ravnateljica škole:</t>
  </si>
  <si>
    <t>Đurđica Šepac,dipl.inž.biol.</t>
  </si>
  <si>
    <t>Predsjednik školskog odbora:</t>
  </si>
  <si>
    <t>OIB  11090108512</t>
  </si>
  <si>
    <t xml:space="preserve">Na temelju  Zakona o javnoj nabavi i čl.62 Statuta škole ,na sjednici  Školskog odbora  </t>
  </si>
  <si>
    <t>sred.za čišćenje</t>
  </si>
  <si>
    <t>opskrba</t>
  </si>
  <si>
    <t>el.energ</t>
  </si>
  <si>
    <t xml:space="preserve">Ostali mat.za proiz.energije </t>
  </si>
  <si>
    <t>Meso,mesni proizvodi i riba</t>
  </si>
  <si>
    <t xml:space="preserve">Mlijeko i mliječni proizvodi </t>
  </si>
  <si>
    <t>svježo mlijeko,jogurt ,sir,namaz i sl.</t>
  </si>
  <si>
    <t>rajčica,paprika,salate i sl.</t>
  </si>
  <si>
    <t>banane,jabuke ,naranče,mandarine i sl.</t>
  </si>
  <si>
    <t xml:space="preserve">Kruh i pekarski proizvodi </t>
  </si>
  <si>
    <t>kruh-crni,polubjeli,peciva i sl.</t>
  </si>
  <si>
    <t>Konzervirani proizvodi</t>
  </si>
  <si>
    <t>povrće,sladoledi</t>
  </si>
  <si>
    <t>konpoti,kisele salate i sl.</t>
  </si>
  <si>
    <t xml:space="preserve">Ostalo </t>
  </si>
  <si>
    <t xml:space="preserve">renoviranje podova i zidova -zamjena parketa </t>
  </si>
  <si>
    <t>Autorski honorar</t>
  </si>
  <si>
    <t>autorski honorari</t>
  </si>
  <si>
    <t>Izmjene programa, održav.</t>
  </si>
  <si>
    <t xml:space="preserve">Naknade ostali troškovi </t>
  </si>
  <si>
    <t>nagrade uč.</t>
  </si>
  <si>
    <t xml:space="preserve">Rashodi protokola </t>
  </si>
  <si>
    <t>cvijeće,vjenci i sl.</t>
  </si>
  <si>
    <t>redovno poslovanje</t>
  </si>
  <si>
    <t>knjige</t>
  </si>
  <si>
    <t>Županijska natjecanja</t>
  </si>
  <si>
    <t>zamjena stolarije</t>
  </si>
  <si>
    <t xml:space="preserve">UKUPNO PLAĆE </t>
  </si>
  <si>
    <t xml:space="preserve">                                                             </t>
  </si>
  <si>
    <t>Izrav. ugovar.</t>
  </si>
  <si>
    <t>Izrav. ugov.</t>
  </si>
  <si>
    <t xml:space="preserve">Izrav. ugov. </t>
  </si>
  <si>
    <t>Izavn. ugov.</t>
  </si>
  <si>
    <t>ugovra grad</t>
  </si>
  <si>
    <t>grad</t>
  </si>
  <si>
    <t>ministarstvo</t>
  </si>
  <si>
    <t xml:space="preserve"> Ravnateljica:</t>
  </si>
  <si>
    <t>Plin+lož ulje</t>
  </si>
  <si>
    <t>SA PDV</t>
  </si>
  <si>
    <t xml:space="preserve">                                                                                                                                                                                                                                      </t>
  </si>
  <si>
    <t>Izvor Gradski proračun</t>
  </si>
  <si>
    <t>SREDSTVA Ostali prihodi</t>
  </si>
  <si>
    <t>PLAN 2011.2</t>
  </si>
  <si>
    <t>PLAN 2012.3</t>
  </si>
  <si>
    <t>Plan 2011.4</t>
  </si>
  <si>
    <t>Plan 2012.5</t>
  </si>
  <si>
    <t>PLAN 2011.6</t>
  </si>
  <si>
    <t>PLAN 2012.7</t>
  </si>
  <si>
    <t>Postupak i način nabave8</t>
  </si>
  <si>
    <t>PLAN NABAVE ZA 2018. GODINU</t>
  </si>
  <si>
    <t>Metronet</t>
  </si>
  <si>
    <t>junetina,svinjetina, piletina,riba</t>
  </si>
  <si>
    <t>Živežne namirnice (brašno,ulje,sol,šećer )</t>
  </si>
  <si>
    <t>Mat.i dij.za tek.i inv.održ.</t>
  </si>
  <si>
    <t>prijevoz učenika -zet</t>
  </si>
  <si>
    <t>kazalište,kino,prijevoz</t>
  </si>
  <si>
    <t>SVEUKUPNO PLAN NABAVE ZA 2018 GODINU</t>
  </si>
  <si>
    <t>OŠ GROFA JANKA DRAŠKOVIĆA</t>
  </si>
  <si>
    <t>Vrapčanska 7, Zagreb</t>
  </si>
  <si>
    <t>OIB  08579918418</t>
  </si>
  <si>
    <t>Danica Rajković</t>
  </si>
  <si>
    <t>U Zagrebu, 20.11.2017</t>
  </si>
</sst>
</file>

<file path=xl/styles.xml><?xml version="1.0" encoding="utf-8"?>
<styleSheet xmlns="http://schemas.openxmlformats.org/spreadsheetml/2006/main">
  <numFmts count="5">
    <numFmt numFmtId="164" formatCode="_-* #,##0.00\ _k_n_-;\-* #,##0.00\ _k_n_-;_-* \-??\ _k_n_-;_-@_-"/>
    <numFmt numFmtId="165" formatCode="_-* #,##0\ _k_n_-;\-* #,##0\ _k_n_-;_-* \-??\ _k_n_-;_-@_-"/>
    <numFmt numFmtId="166" formatCode="#,##0.00_ ;\-#,##0.00\ "/>
    <numFmt numFmtId="167" formatCode="#,##0.00\ _k_n"/>
    <numFmt numFmtId="168" formatCode="#,##0\ _k_n"/>
  </numFmts>
  <fonts count="46"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0"/>
      <color indexed="52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0"/>
      <name val="Arial"/>
      <family val="2"/>
      <charset val="238"/>
    </font>
    <font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62"/>
      <name val="Arial"/>
      <family val="2"/>
      <charset val="238"/>
    </font>
    <font>
      <sz val="9.35"/>
      <name val="Arial Narrow"/>
      <family val="2"/>
      <charset val="238"/>
    </font>
    <font>
      <b/>
      <sz val="9.35"/>
      <color indexed="10"/>
      <name val="Arial Narrow"/>
      <family val="2"/>
      <charset val="238"/>
    </font>
    <font>
      <b/>
      <sz val="9.35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20"/>
      <name val="Arial Narrow"/>
      <family val="2"/>
      <charset val="238"/>
    </font>
    <font>
      <b/>
      <i/>
      <sz val="9.35"/>
      <name val="Arial Narrow"/>
      <family val="2"/>
      <charset val="238"/>
    </font>
    <font>
      <i/>
      <sz val="9.35"/>
      <name val="Arial Narrow"/>
      <family val="2"/>
      <charset val="238"/>
    </font>
    <font>
      <sz val="9.3000000000000007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0"/>
      <name val="Arial Narrow"/>
      <family val="2"/>
      <charset val="238"/>
    </font>
    <font>
      <sz val="8.5"/>
      <name val="Arial"/>
      <family val="2"/>
      <charset val="238"/>
    </font>
    <font>
      <b/>
      <sz val="8.5"/>
      <name val="Arial"/>
      <family val="2"/>
      <charset val="238"/>
    </font>
    <font>
      <sz val="9.35"/>
      <color indexed="10"/>
      <name val="Arial Narrow"/>
      <family val="2"/>
      <charset val="238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b/>
      <sz val="9"/>
      <name val="Arial"/>
      <family val="2"/>
      <charset val="238"/>
    </font>
    <font>
      <sz val="9.35"/>
      <name val="Arial"/>
      <family val="2"/>
      <charset val="238"/>
    </font>
    <font>
      <sz val="9.35"/>
      <color indexed="8"/>
      <name val="Arial Narrow"/>
      <family val="2"/>
      <charset val="238"/>
    </font>
    <font>
      <sz val="22"/>
      <name val="Arial Narrow"/>
      <family val="2"/>
      <charset val="238"/>
    </font>
    <font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.35"/>
      <color rgb="FFFF0000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40"/>
        <bgColor indexed="15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5" fillId="16" borderId="1" applyNumberFormat="0" applyAlignment="0" applyProtection="0"/>
    <xf numFmtId="0" fontId="3" fillId="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4" fillId="21" borderId="5" applyNumberFormat="0" applyAlignment="0" applyProtection="0"/>
    <xf numFmtId="0" fontId="5" fillId="21" borderId="2" applyNumberFormat="0" applyAlignment="0" applyProtection="0"/>
    <xf numFmtId="0" fontId="6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7" applyNumberFormat="0" applyFill="0" applyAlignment="0" applyProtection="0"/>
    <xf numFmtId="0" fontId="9" fillId="0" borderId="4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0" borderId="6" applyNumberFormat="0" applyFill="0" applyAlignment="0" applyProtection="0"/>
    <xf numFmtId="0" fontId="13" fillId="23" borderId="3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7" borderId="2" applyNumberFormat="0" applyAlignment="0" applyProtection="0"/>
    <xf numFmtId="164" fontId="35" fillId="0" borderId="0" applyFill="0" applyBorder="0" applyAlignment="0" applyProtection="0"/>
  </cellStyleXfs>
  <cellXfs count="210">
    <xf numFmtId="0" fontId="0" fillId="0" borderId="0" xfId="0"/>
    <xf numFmtId="0" fontId="18" fillId="0" borderId="0" xfId="0" applyFont="1" applyAlignment="1">
      <alignment vertical="center"/>
    </xf>
    <xf numFmtId="164" fontId="19" fillId="0" borderId="0" xfId="42" applyFont="1" applyFill="1" applyBorder="1" applyAlignment="1" applyProtection="1">
      <alignment vertical="center"/>
    </xf>
    <xf numFmtId="4" fontId="18" fillId="0" borderId="0" xfId="0" applyNumberFormat="1" applyFont="1" applyAlignment="1">
      <alignment vertical="center"/>
    </xf>
    <xf numFmtId="0" fontId="18" fillId="0" borderId="0" xfId="0" applyFont="1" applyFill="1" applyAlignment="1">
      <alignment vertical="center"/>
    </xf>
    <xf numFmtId="4" fontId="18" fillId="0" borderId="0" xfId="0" applyNumberFormat="1" applyFont="1" applyFill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164" fontId="20" fillId="0" borderId="10" xfId="42" applyFont="1" applyFill="1" applyBorder="1" applyAlignment="1" applyProtection="1">
      <alignment horizontal="right" vertical="center"/>
    </xf>
    <xf numFmtId="4" fontId="18" fillId="0" borderId="10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/>
    </xf>
    <xf numFmtId="4" fontId="18" fillId="0" borderId="10" xfId="0" applyNumberFormat="1" applyFont="1" applyBorder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4" fontId="20" fillId="0" borderId="10" xfId="42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164" fontId="19" fillId="0" borderId="0" xfId="42" applyFont="1" applyFill="1" applyBorder="1" applyAlignment="1" applyProtection="1">
      <alignment horizontal="left" vertical="center"/>
    </xf>
    <xf numFmtId="4" fontId="20" fillId="0" borderId="0" xfId="0" applyNumberFormat="1" applyFont="1" applyFill="1" applyAlignment="1">
      <alignment vertical="center"/>
    </xf>
    <xf numFmtId="4" fontId="18" fillId="0" borderId="0" xfId="0" applyNumberFormat="1" applyFont="1" applyFill="1" applyBorder="1" applyAlignment="1">
      <alignment horizontal="center" vertical="center"/>
    </xf>
    <xf numFmtId="164" fontId="18" fillId="0" borderId="0" xfId="42" applyFont="1" applyFill="1" applyBorder="1" applyAlignment="1" applyProtection="1">
      <alignment vertical="center"/>
    </xf>
    <xf numFmtId="4" fontId="20" fillId="0" borderId="0" xfId="0" applyNumberFormat="1" applyFont="1" applyFill="1" applyBorder="1" applyAlignment="1">
      <alignment horizontal="center" vertical="center"/>
    </xf>
    <xf numFmtId="164" fontId="20" fillId="0" borderId="0" xfId="42" applyFont="1" applyFill="1" applyBorder="1" applyAlignment="1" applyProtection="1">
      <alignment vertical="center"/>
    </xf>
    <xf numFmtId="4" fontId="18" fillId="0" borderId="0" xfId="0" applyNumberFormat="1" applyFont="1"/>
    <xf numFmtId="4" fontId="20" fillId="0" borderId="0" xfId="42" applyNumberFormat="1" applyFont="1" applyFill="1" applyBorder="1" applyAlignment="1" applyProtection="1"/>
    <xf numFmtId="4" fontId="20" fillId="7" borderId="0" xfId="42" applyNumberFormat="1" applyFont="1" applyFill="1" applyBorder="1" applyAlignment="1" applyProtection="1"/>
    <xf numFmtId="164" fontId="19" fillId="7" borderId="0" xfId="42" applyFont="1" applyFill="1" applyBorder="1" applyAlignment="1" applyProtection="1">
      <alignment vertical="center"/>
    </xf>
    <xf numFmtId="0" fontId="18" fillId="0" borderId="0" xfId="0" applyFont="1" applyFill="1" applyAlignment="1">
      <alignment horizontal="center" vertical="center"/>
    </xf>
    <xf numFmtId="165" fontId="20" fillId="0" borderId="0" xfId="42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>
      <alignment horizontal="left" vertical="center"/>
    </xf>
    <xf numFmtId="4" fontId="18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65" fontId="23" fillId="0" borderId="0" xfId="42" applyNumberFormat="1" applyFont="1" applyFill="1" applyBorder="1" applyAlignment="1" applyProtection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164" fontId="25" fillId="0" borderId="0" xfId="42" applyFont="1" applyFill="1" applyBorder="1" applyAlignment="1" applyProtection="1">
      <alignment horizontal="left" vertical="center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top" wrapText="1"/>
    </xf>
    <xf numFmtId="0" fontId="20" fillId="0" borderId="12" xfId="0" applyFont="1" applyFill="1" applyBorder="1" applyAlignment="1">
      <alignment horizontal="center" vertical="center"/>
    </xf>
    <xf numFmtId="164" fontId="20" fillId="24" borderId="12" xfId="42" applyFont="1" applyFill="1" applyBorder="1" applyAlignment="1" applyProtection="1">
      <alignment horizontal="center" vertical="center"/>
    </xf>
    <xf numFmtId="4" fontId="20" fillId="24" borderId="12" xfId="42" applyNumberFormat="1" applyFont="1" applyFill="1" applyBorder="1" applyAlignment="1" applyProtection="1">
      <alignment horizontal="center" vertical="center" wrapText="1"/>
    </xf>
    <xf numFmtId="164" fontId="20" fillId="10" borderId="12" xfId="42" applyFont="1" applyFill="1" applyBorder="1" applyAlignment="1" applyProtection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vertical="center" wrapText="1"/>
    </xf>
    <xf numFmtId="164" fontId="18" fillId="0" borderId="12" xfId="42" applyFont="1" applyFill="1" applyBorder="1" applyAlignment="1" applyProtection="1">
      <alignment vertical="center"/>
    </xf>
    <xf numFmtId="4" fontId="18" fillId="0" borderId="12" xfId="0" applyNumberFormat="1" applyFont="1" applyBorder="1"/>
    <xf numFmtId="2" fontId="18" fillId="0" borderId="12" xfId="0" applyNumberFormat="1" applyFont="1" applyFill="1" applyBorder="1" applyAlignment="1">
      <alignment vertical="center"/>
    </xf>
    <xf numFmtId="4" fontId="18" fillId="0" borderId="12" xfId="0" applyNumberFormat="1" applyFont="1" applyFill="1" applyBorder="1" applyAlignment="1">
      <alignment vertical="center"/>
    </xf>
    <xf numFmtId="0" fontId="18" fillId="0" borderId="12" xfId="0" applyFont="1" applyFill="1" applyBorder="1" applyAlignment="1">
      <alignment vertical="center"/>
    </xf>
    <xf numFmtId="0" fontId="20" fillId="0" borderId="12" xfId="0" applyFont="1" applyBorder="1" applyAlignment="1">
      <alignment vertical="center" wrapText="1"/>
    </xf>
    <xf numFmtId="164" fontId="20" fillId="0" borderId="12" xfId="42" applyFont="1" applyFill="1" applyBorder="1" applyAlignment="1" applyProtection="1">
      <alignment vertical="center"/>
    </xf>
    <xf numFmtId="4" fontId="20" fillId="0" borderId="12" xfId="0" applyNumberFormat="1" applyFont="1" applyBorder="1"/>
    <xf numFmtId="2" fontId="20" fillId="0" borderId="12" xfId="0" applyNumberFormat="1" applyFont="1" applyFill="1" applyBorder="1" applyAlignment="1">
      <alignment vertical="center"/>
    </xf>
    <xf numFmtId="4" fontId="20" fillId="0" borderId="12" xfId="0" applyNumberFormat="1" applyFont="1" applyFill="1" applyBorder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Border="1" applyAlignment="1">
      <alignment horizontal="center" vertical="center" wrapText="1"/>
    </xf>
    <xf numFmtId="0" fontId="18" fillId="0" borderId="12" xfId="0" applyFont="1" applyFill="1" applyBorder="1" applyAlignment="1">
      <alignment vertical="center" wrapText="1"/>
    </xf>
    <xf numFmtId="164" fontId="18" fillId="0" borderId="12" xfId="42" applyFont="1" applyFill="1" applyBorder="1" applyAlignment="1" applyProtection="1">
      <alignment horizontal="center" vertical="center"/>
    </xf>
    <xf numFmtId="2" fontId="26" fillId="0" borderId="12" xfId="0" applyNumberFormat="1" applyFont="1" applyBorder="1" applyAlignment="1">
      <alignment horizontal="center" wrapText="1"/>
    </xf>
    <xf numFmtId="0" fontId="27" fillId="0" borderId="12" xfId="0" applyFont="1" applyBorder="1" applyAlignment="1">
      <alignment vertical="center" wrapText="1"/>
    </xf>
    <xf numFmtId="4" fontId="20" fillId="0" borderId="12" xfId="42" applyNumberFormat="1" applyFont="1" applyFill="1" applyBorder="1" applyAlignment="1" applyProtection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30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1" fontId="28" fillId="0" borderId="10" xfId="0" applyNumberFormat="1" applyFont="1" applyBorder="1" applyAlignment="1">
      <alignment vertical="center"/>
    </xf>
    <xf numFmtId="2" fontId="0" fillId="0" borderId="10" xfId="0" applyNumberFormat="1" applyBorder="1" applyAlignment="1">
      <alignment vertical="center"/>
    </xf>
    <xf numFmtId="1" fontId="0" fillId="0" borderId="10" xfId="0" applyNumberForma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2" fontId="28" fillId="0" borderId="10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3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166" fontId="31" fillId="0" borderId="10" xfId="42" applyNumberFormat="1" applyFont="1" applyFill="1" applyBorder="1" applyAlignment="1" applyProtection="1">
      <alignment vertical="center"/>
    </xf>
    <xf numFmtId="2" fontId="21" fillId="0" borderId="10" xfId="42" applyNumberFormat="1" applyFont="1" applyFill="1" applyBorder="1" applyAlignment="1" applyProtection="1">
      <alignment vertical="center"/>
    </xf>
    <xf numFmtId="2" fontId="21" fillId="0" borderId="10" xfId="0" applyNumberFormat="1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31" fillId="0" borderId="10" xfId="0" applyFont="1" applyBorder="1" applyAlignment="1">
      <alignment vertical="center"/>
    </xf>
    <xf numFmtId="2" fontId="31" fillId="0" borderId="10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right"/>
    </xf>
    <xf numFmtId="0" fontId="0" fillId="0" borderId="0" xfId="0" applyFill="1"/>
    <xf numFmtId="0" fontId="0" fillId="0" borderId="0" xfId="0" applyAlignment="1">
      <alignment horizontal="center"/>
    </xf>
    <xf numFmtId="0" fontId="28" fillId="0" borderId="0" xfId="0" applyFont="1"/>
    <xf numFmtId="0" fontId="0" fillId="0" borderId="0" xfId="0" applyFont="1" applyAlignment="1">
      <alignment horizontal="left" vertical="center"/>
    </xf>
    <xf numFmtId="164" fontId="0" fillId="0" borderId="0" xfId="42" applyFont="1" applyFill="1" applyBorder="1" applyAlignment="1" applyProtection="1"/>
    <xf numFmtId="0" fontId="0" fillId="0" borderId="0" xfId="0" applyFont="1"/>
    <xf numFmtId="164" fontId="0" fillId="7" borderId="0" xfId="42" applyFont="1" applyFill="1" applyBorder="1" applyAlignment="1" applyProtection="1"/>
    <xf numFmtId="1" fontId="0" fillId="0" borderId="0" xfId="0" applyNumberFormat="1" applyAlignment="1">
      <alignment horizontal="center"/>
    </xf>
    <xf numFmtId="0" fontId="0" fillId="0" borderId="0" xfId="42" applyNumberFormat="1" applyFont="1" applyFill="1" applyBorder="1" applyAlignment="1" applyProtection="1"/>
    <xf numFmtId="0" fontId="30" fillId="0" borderId="10" xfId="0" applyFont="1" applyBorder="1" applyAlignment="1">
      <alignment horizontal="center"/>
    </xf>
    <xf numFmtId="0" fontId="30" fillId="0" borderId="0" xfId="0" applyFont="1"/>
    <xf numFmtId="3" fontId="0" fillId="0" borderId="10" xfId="0" applyNumberFormat="1" applyBorder="1" applyAlignment="1">
      <alignment horizontal="center" vertical="center"/>
    </xf>
    <xf numFmtId="4" fontId="0" fillId="0" borderId="10" xfId="42" applyNumberFormat="1" applyFont="1" applyFill="1" applyBorder="1" applyAlignment="1" applyProtection="1">
      <alignment horizontal="center" vertical="center"/>
    </xf>
    <xf numFmtId="4" fontId="0" fillId="0" borderId="10" xfId="42" applyNumberFormat="1" applyFont="1" applyFill="1" applyBorder="1" applyAlignment="1" applyProtection="1">
      <alignment vertical="center"/>
    </xf>
    <xf numFmtId="4" fontId="0" fillId="7" borderId="10" xfId="42" applyNumberFormat="1" applyFont="1" applyFill="1" applyBorder="1" applyAlignment="1" applyProtection="1">
      <alignment vertical="center"/>
    </xf>
    <xf numFmtId="164" fontId="0" fillId="0" borderId="10" xfId="42" applyFont="1" applyFill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0" fontId="28" fillId="0" borderId="0" xfId="0" applyFont="1" applyAlignment="1">
      <alignment horizontal="left"/>
    </xf>
    <xf numFmtId="164" fontId="0" fillId="0" borderId="0" xfId="42" applyFont="1" applyFill="1" applyBorder="1" applyAlignment="1" applyProtection="1">
      <alignment vertical="center"/>
    </xf>
    <xf numFmtId="164" fontId="0" fillId="7" borderId="0" xfId="42" applyFont="1" applyFill="1" applyBorder="1" applyAlignment="1" applyProtection="1">
      <alignment vertical="center"/>
    </xf>
    <xf numFmtId="164" fontId="0" fillId="0" borderId="10" xfId="42" applyFont="1" applyFill="1" applyBorder="1" applyAlignment="1" applyProtection="1"/>
    <xf numFmtId="1" fontId="18" fillId="0" borderId="0" xfId="42" applyNumberFormat="1" applyFont="1" applyFill="1" applyBorder="1" applyAlignment="1" applyProtection="1">
      <alignment vertical="center"/>
    </xf>
    <xf numFmtId="1" fontId="20" fillId="0" borderId="0" xfId="42" applyNumberFormat="1" applyFont="1" applyFill="1" applyBorder="1" applyAlignment="1" applyProtection="1">
      <alignment horizontal="left" vertical="center"/>
    </xf>
    <xf numFmtId="4" fontId="34" fillId="0" borderId="12" xfId="0" applyNumberFormat="1" applyFont="1" applyBorder="1"/>
    <xf numFmtId="4" fontId="20" fillId="0" borderId="13" xfId="0" applyNumberFormat="1" applyFont="1" applyFill="1" applyBorder="1" applyAlignment="1">
      <alignment horizontal="center" vertical="center" wrapText="1"/>
    </xf>
    <xf numFmtId="4" fontId="20" fillId="0" borderId="14" xfId="0" applyNumberFormat="1" applyFont="1" applyFill="1" applyBorder="1" applyAlignment="1">
      <alignment horizontal="center" vertical="center" wrapText="1"/>
    </xf>
    <xf numFmtId="164" fontId="18" fillId="26" borderId="12" xfId="42" applyFont="1" applyFill="1" applyBorder="1" applyAlignment="1" applyProtection="1">
      <alignment vertical="center"/>
    </xf>
    <xf numFmtId="4" fontId="18" fillId="26" borderId="12" xfId="0" applyNumberFormat="1" applyFont="1" applyFill="1" applyBorder="1"/>
    <xf numFmtId="2" fontId="18" fillId="26" borderId="12" xfId="0" applyNumberFormat="1" applyFont="1" applyFill="1" applyBorder="1" applyAlignment="1">
      <alignment vertical="center"/>
    </xf>
    <xf numFmtId="0" fontId="18" fillId="26" borderId="12" xfId="0" applyFont="1" applyFill="1" applyBorder="1" applyAlignment="1">
      <alignment vertical="center"/>
    </xf>
    <xf numFmtId="0" fontId="18" fillId="26" borderId="12" xfId="0" applyFont="1" applyFill="1" applyBorder="1" applyAlignment="1">
      <alignment vertical="center" wrapText="1"/>
    </xf>
    <xf numFmtId="4" fontId="20" fillId="26" borderId="12" xfId="0" applyNumberFormat="1" applyFont="1" applyFill="1" applyBorder="1" applyAlignment="1">
      <alignment vertical="center"/>
    </xf>
    <xf numFmtId="164" fontId="27" fillId="0" borderId="12" xfId="42" applyFont="1" applyFill="1" applyBorder="1" applyAlignment="1" applyProtection="1">
      <alignment vertical="center"/>
    </xf>
    <xf numFmtId="4" fontId="27" fillId="0" borderId="12" xfId="0" applyNumberFormat="1" applyFont="1" applyBorder="1"/>
    <xf numFmtId="4" fontId="18" fillId="26" borderId="12" xfId="0" applyNumberFormat="1" applyFont="1" applyFill="1" applyBorder="1" applyAlignment="1">
      <alignment vertical="center"/>
    </xf>
    <xf numFmtId="0" fontId="18" fillId="26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36" fillId="0" borderId="0" xfId="0" applyFont="1" applyFill="1" applyAlignment="1">
      <alignment vertical="center"/>
    </xf>
    <xf numFmtId="0" fontId="27" fillId="0" borderId="12" xfId="0" applyFont="1" applyBorder="1" applyAlignment="1">
      <alignment horizontal="center" vertical="center" wrapText="1"/>
    </xf>
    <xf numFmtId="2" fontId="27" fillId="0" borderId="12" xfId="0" applyNumberFormat="1" applyFont="1" applyFill="1" applyBorder="1" applyAlignment="1">
      <alignment vertical="center"/>
    </xf>
    <xf numFmtId="0" fontId="27" fillId="0" borderId="12" xfId="0" applyFont="1" applyFill="1" applyBorder="1" applyAlignment="1">
      <alignment vertical="center"/>
    </xf>
    <xf numFmtId="4" fontId="27" fillId="0" borderId="12" xfId="0" applyNumberFormat="1" applyFont="1" applyFill="1" applyBorder="1" applyAlignment="1">
      <alignment vertical="center"/>
    </xf>
    <xf numFmtId="4" fontId="21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21" fillId="0" borderId="12" xfId="0" applyFont="1" applyBorder="1" applyAlignment="1">
      <alignment horizontal="center" vertical="center" wrapText="1"/>
    </xf>
    <xf numFmtId="0" fontId="31" fillId="0" borderId="12" xfId="0" applyFont="1" applyBorder="1" applyAlignment="1">
      <alignment vertical="center" wrapText="1"/>
    </xf>
    <xf numFmtId="164" fontId="31" fillId="0" borderId="12" xfId="42" applyFont="1" applyFill="1" applyBorder="1" applyAlignment="1" applyProtection="1">
      <alignment vertical="center"/>
    </xf>
    <xf numFmtId="4" fontId="31" fillId="0" borderId="12" xfId="0" applyNumberFormat="1" applyFont="1" applyBorder="1"/>
    <xf numFmtId="2" fontId="31" fillId="0" borderId="12" xfId="0" applyNumberFormat="1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4" fontId="37" fillId="0" borderId="12" xfId="0" applyNumberFormat="1" applyFont="1" applyBorder="1" applyAlignment="1">
      <alignment vertical="center"/>
    </xf>
    <xf numFmtId="0" fontId="22" fillId="0" borderId="12" xfId="0" applyFont="1" applyFill="1" applyBorder="1" applyAlignment="1">
      <alignment vertical="center" wrapText="1"/>
    </xf>
    <xf numFmtId="4" fontId="37" fillId="0" borderId="12" xfId="0" applyNumberFormat="1" applyFont="1" applyFill="1" applyBorder="1" applyAlignment="1">
      <alignment vertical="center"/>
    </xf>
    <xf numFmtId="164" fontId="20" fillId="24" borderId="12" xfId="42" applyFont="1" applyFill="1" applyBorder="1" applyAlignment="1" applyProtection="1">
      <alignment vertical="center"/>
    </xf>
    <xf numFmtId="4" fontId="20" fillId="24" borderId="12" xfId="42" applyNumberFormat="1" applyFont="1" applyFill="1" applyBorder="1" applyAlignment="1" applyProtection="1">
      <alignment vertical="center" wrapText="1"/>
    </xf>
    <xf numFmtId="164" fontId="20" fillId="10" borderId="12" xfId="42" applyFont="1" applyFill="1" applyBorder="1" applyAlignment="1" applyProtection="1">
      <alignment vertical="center"/>
    </xf>
    <xf numFmtId="0" fontId="20" fillId="25" borderId="12" xfId="0" applyFont="1" applyFill="1" applyBorder="1" applyAlignment="1">
      <alignment vertical="center"/>
    </xf>
    <xf numFmtId="4" fontId="20" fillId="0" borderId="12" xfId="0" applyNumberFormat="1" applyFont="1" applyBorder="1" applyAlignment="1">
      <alignment vertical="center"/>
    </xf>
    <xf numFmtId="4" fontId="27" fillId="0" borderId="12" xfId="0" applyNumberFormat="1" applyFont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4" fontId="39" fillId="26" borderId="12" xfId="0" applyNumberFormat="1" applyFont="1" applyFill="1" applyBorder="1"/>
    <xf numFmtId="0" fontId="18" fillId="0" borderId="0" xfId="0" applyFont="1" applyFill="1" applyBorder="1" applyAlignment="1">
      <alignment vertical="center" wrapText="1"/>
    </xf>
    <xf numFmtId="165" fontId="18" fillId="0" borderId="0" xfId="42" applyNumberFormat="1" applyFont="1" applyFill="1" applyBorder="1" applyAlignment="1" applyProtection="1">
      <alignment vertical="center"/>
    </xf>
    <xf numFmtId="164" fontId="40" fillId="0" borderId="0" xfId="42" applyFont="1" applyFill="1" applyBorder="1" applyAlignment="1" applyProtection="1">
      <alignment vertical="center"/>
    </xf>
    <xf numFmtId="14" fontId="18" fillId="0" borderId="0" xfId="0" applyNumberFormat="1" applyFont="1" applyFill="1" applyBorder="1" applyAlignment="1">
      <alignment vertical="center" wrapText="1"/>
    </xf>
    <xf numFmtId="167" fontId="20" fillId="0" borderId="0" xfId="0" applyNumberFormat="1" applyFont="1" applyFill="1" applyAlignment="1">
      <alignment horizontal="right" vertical="center"/>
    </xf>
    <xf numFmtId="167" fontId="18" fillId="0" borderId="0" xfId="0" applyNumberFormat="1" applyFont="1" applyFill="1" applyAlignment="1">
      <alignment horizontal="right" vertical="center"/>
    </xf>
    <xf numFmtId="0" fontId="20" fillId="0" borderId="14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vertical="center"/>
    </xf>
    <xf numFmtId="0" fontId="20" fillId="0" borderId="13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 wrapText="1"/>
    </xf>
    <xf numFmtId="0" fontId="27" fillId="0" borderId="13" xfId="0" applyFont="1" applyFill="1" applyBorder="1" applyAlignment="1">
      <alignment vertical="center"/>
    </xf>
    <xf numFmtId="0" fontId="20" fillId="0" borderId="13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vertical="center" wrapText="1"/>
    </xf>
    <xf numFmtId="0" fontId="41" fillId="26" borderId="12" xfId="42" applyNumberFormat="1" applyFont="1" applyFill="1" applyBorder="1" applyAlignment="1" applyProtection="1">
      <alignment horizontal="center" vertical="center" wrapText="1"/>
    </xf>
    <xf numFmtId="3" fontId="20" fillId="0" borderId="12" xfId="0" applyNumberFormat="1" applyFont="1" applyFill="1" applyBorder="1" applyAlignment="1">
      <alignment vertical="center"/>
    </xf>
    <xf numFmtId="3" fontId="44" fillId="0" borderId="12" xfId="0" applyNumberFormat="1" applyFont="1" applyFill="1" applyBorder="1" applyAlignment="1">
      <alignment vertical="center"/>
    </xf>
    <xf numFmtId="3" fontId="45" fillId="0" borderId="12" xfId="0" applyNumberFormat="1" applyFont="1" applyFill="1" applyBorder="1" applyAlignment="1">
      <alignment vertical="center"/>
    </xf>
    <xf numFmtId="3" fontId="20" fillId="26" borderId="12" xfId="0" applyNumberFormat="1" applyFont="1" applyFill="1" applyBorder="1" applyAlignment="1">
      <alignment vertical="center"/>
    </xf>
    <xf numFmtId="3" fontId="27" fillId="0" borderId="12" xfId="0" applyNumberFormat="1" applyFont="1" applyFill="1" applyBorder="1" applyAlignment="1">
      <alignment vertical="center"/>
    </xf>
    <xf numFmtId="3" fontId="18" fillId="0" borderId="14" xfId="0" applyNumberFormat="1" applyFont="1" applyBorder="1" applyAlignment="1">
      <alignment horizontal="center" vertical="center" wrapText="1"/>
    </xf>
    <xf numFmtId="168" fontId="20" fillId="0" borderId="0" xfId="0" applyNumberFormat="1" applyFont="1" applyFill="1" applyAlignment="1">
      <alignment horizontal="right" vertical="center"/>
    </xf>
    <xf numFmtId="168" fontId="18" fillId="0" borderId="0" xfId="0" applyNumberFormat="1" applyFont="1" applyFill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168" fontId="18" fillId="0" borderId="14" xfId="0" applyNumberFormat="1" applyFont="1" applyBorder="1" applyAlignment="1">
      <alignment horizontal="right" vertical="center" wrapText="1"/>
    </xf>
    <xf numFmtId="4" fontId="18" fillId="0" borderId="0" xfId="0" applyNumberFormat="1" applyFont="1" applyFill="1" applyAlignment="1">
      <alignment horizontal="right" vertical="center"/>
    </xf>
    <xf numFmtId="0" fontId="18" fillId="0" borderId="0" xfId="0" applyFont="1" applyFill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43" fillId="0" borderId="12" xfId="0" applyFont="1" applyFill="1" applyBorder="1" applyAlignment="1">
      <alignment horizontal="center" vertical="center"/>
    </xf>
    <xf numFmtId="0" fontId="43" fillId="0" borderId="12" xfId="0" applyFont="1" applyFill="1" applyBorder="1" applyAlignment="1">
      <alignment vertical="center" wrapText="1"/>
    </xf>
    <xf numFmtId="164" fontId="43" fillId="0" borderId="12" xfId="42" applyFont="1" applyFill="1" applyBorder="1" applyAlignment="1" applyProtection="1">
      <alignment vertical="center"/>
    </xf>
    <xf numFmtId="4" fontId="43" fillId="0" borderId="12" xfId="42" applyNumberFormat="1" applyFont="1" applyFill="1" applyBorder="1" applyAlignment="1" applyProtection="1">
      <alignment vertical="center"/>
    </xf>
    <xf numFmtId="0" fontId="43" fillId="0" borderId="12" xfId="0" applyFont="1" applyFill="1" applyBorder="1" applyAlignment="1">
      <alignment vertical="center"/>
    </xf>
    <xf numFmtId="3" fontId="43" fillId="0" borderId="12" xfId="42" applyNumberFormat="1" applyFont="1" applyFill="1" applyBorder="1" applyAlignment="1" applyProtection="1">
      <alignment vertical="center"/>
    </xf>
    <xf numFmtId="168" fontId="42" fillId="0" borderId="0" xfId="0" applyNumberFormat="1" applyFont="1" applyFill="1" applyAlignment="1">
      <alignment horizontal="right" vertical="center"/>
    </xf>
    <xf numFmtId="0" fontId="42" fillId="0" borderId="0" xfId="0" applyFont="1" applyFill="1" applyAlignment="1">
      <alignment vertical="center"/>
    </xf>
    <xf numFmtId="0" fontId="43" fillId="0" borderId="13" xfId="0" applyFont="1" applyFill="1" applyBorder="1" applyAlignment="1">
      <alignment vertical="center"/>
    </xf>
    <xf numFmtId="167" fontId="42" fillId="0" borderId="0" xfId="0" applyNumberFormat="1" applyFont="1" applyFill="1" applyAlignment="1">
      <alignment horizontal="right" vertical="center"/>
    </xf>
    <xf numFmtId="4" fontId="21" fillId="9" borderId="10" xfId="0" applyNumberFormat="1" applyFont="1" applyFill="1" applyBorder="1" applyAlignment="1">
      <alignment horizontal="center" vertical="center"/>
    </xf>
    <xf numFmtId="4" fontId="21" fillId="10" borderId="10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164" fontId="20" fillId="10" borderId="10" xfId="42" applyFont="1" applyFill="1" applyBorder="1" applyAlignment="1" applyProtection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/>
    </xf>
  </cellXfs>
  <cellStyles count="43">
    <cellStyle name="20% - Isticanje1" xfId="1"/>
    <cellStyle name="20% - Isticanje2" xfId="2"/>
    <cellStyle name="20% - Isticanje3" xfId="3"/>
    <cellStyle name="20% - Isticanje4" xfId="4"/>
    <cellStyle name="20% - Isticanje5" xfId="5"/>
    <cellStyle name="20% - Isticanje6" xfId="6"/>
    <cellStyle name="40% - Isticanje2" xfId="7"/>
    <cellStyle name="40% - Isticanje3" xfId="8"/>
    <cellStyle name="40% - Isticanje4" xfId="9"/>
    <cellStyle name="40% - Isticanje5" xfId="10"/>
    <cellStyle name="40% - Isticanje6" xfId="11"/>
    <cellStyle name="40% - Naglasak1" xfId="12"/>
    <cellStyle name="60% - Isticanje1" xfId="13"/>
    <cellStyle name="60% - Isticanje2" xfId="14"/>
    <cellStyle name="60% - Isticanje3" xfId="15"/>
    <cellStyle name="60% - Isticanje4" xfId="16"/>
    <cellStyle name="60% - Isticanje5" xfId="17"/>
    <cellStyle name="60% - Isticanje6" xfId="18"/>
    <cellStyle name="Bilješka" xfId="19"/>
    <cellStyle name="Dobro" xfId="20"/>
    <cellStyle name="Isticanje1" xfId="21"/>
    <cellStyle name="Isticanje2" xfId="22"/>
    <cellStyle name="Isticanje3" xfId="23"/>
    <cellStyle name="Isticanje4" xfId="24"/>
    <cellStyle name="Isticanje5" xfId="25"/>
    <cellStyle name="Isticanje6" xfId="26"/>
    <cellStyle name="Izlaz" xfId="27"/>
    <cellStyle name="Izračun" xfId="28"/>
    <cellStyle name="Loše" xfId="29"/>
    <cellStyle name="Naslov" xfId="30"/>
    <cellStyle name="Naslov 1" xfId="31"/>
    <cellStyle name="Naslov 2" xfId="32"/>
    <cellStyle name="Naslov 3" xfId="33"/>
    <cellStyle name="Naslov 4" xfId="34"/>
    <cellStyle name="Neutralno" xfId="35"/>
    <cellStyle name="Obično" xfId="0" builtinId="0"/>
    <cellStyle name="Povezana ćelija" xfId="36"/>
    <cellStyle name="Provjera ćelije" xfId="37"/>
    <cellStyle name="Tekst objašnjenja" xfId="38"/>
    <cellStyle name="Tekst upozorenja" xfId="39"/>
    <cellStyle name="Ukupni zbroj" xfId="40"/>
    <cellStyle name="Unos" xfId="41"/>
    <cellStyle name="Zarez" xfId="42" builtinId="3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.35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border diagonalUp="0" diagonalDown="0">
        <left style="hair">
          <color indexed="8"/>
        </left>
        <right/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35"/>
        <color auto="1"/>
        <name val="Arial Narrow"/>
        <scheme val="none"/>
      </font>
      <numFmt numFmtId="4" formatCode="#,##0.0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35"/>
        <color auto="1"/>
        <name val="Arial Narrow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35"/>
        <color auto="1"/>
        <name val="Arial Narrow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35"/>
        <color auto="1"/>
        <name val="Arial Narrow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35"/>
        <color auto="1"/>
        <name val="Arial Narrow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35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35"/>
        <color auto="1"/>
        <name val="Arial Narrow"/>
        <scheme val="none"/>
      </font>
      <numFmt numFmtId="168" formatCode="#,##0\ _k_n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 outline="0">
        <left style="hair">
          <color indexed="8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.35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hair">
          <color indexed="8"/>
        </left>
        <right/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35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35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35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35"/>
        <color auto="1"/>
        <name val="Arial Narrow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35"/>
        <color auto="1"/>
        <name val="Arial Narrow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35"/>
        <color auto="1"/>
        <name val="Arial Narrow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35"/>
        <color auto="1"/>
        <name val="Arial Narrow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35"/>
        <color auto="1"/>
        <name val="Arial Narrow"/>
        <scheme val="none"/>
      </font>
      <numFmt numFmtId="4" formatCode="#,##0.0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35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35"/>
        <color auto="1"/>
        <name val="Arial Narrow"/>
        <scheme val="none"/>
      </font>
      <alignment horizontal="general" vertical="center" textRotation="0" wrapText="1" indent="0" relativeIndent="0" justifyLastLine="0" shrinkToFit="0" mergeCell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35"/>
        <color auto="1"/>
        <name val="Arial Narrow"/>
        <scheme val="none"/>
      </font>
      <alignment horizontal="center" vertical="center" textRotation="0" wrapText="1" indent="0" relativeIndent="0" justifyLastLine="0" shrinkToFit="0" mergeCell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35"/>
        <color auto="1"/>
        <name val="Arial Narrow"/>
        <scheme val="none"/>
      </font>
      <alignment horizontal="center" vertical="center" textRotation="0" wrapText="1" indent="0" relativeIndent="0" justifyLastLine="0" shrinkToFit="0" mergeCell="0" readingOrder="0"/>
      <border diagonalUp="0" diagonalDown="0">
        <left/>
        <right style="hair">
          <color indexed="8"/>
        </right>
        <top style="hair">
          <color indexed="8"/>
        </top>
        <bottom style="hair">
          <color indexed="8"/>
        </bottom>
      </border>
    </dxf>
    <dxf>
      <border outline="0">
        <left style="hair">
          <color indexed="8"/>
        </left>
        <right style="hair">
          <color indexed="8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35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D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ica1" displayName="Tablica1" ref="A14:U108" totalsRowShown="0" dataDxfId="22" tableBorderDxfId="21">
  <autoFilter ref="A14:U108"/>
  <tableColumns count="21">
    <tableColumn id="1" name="Red.br." dataDxfId="20"/>
    <tableColumn id="2" name="Pozicija plana (konto)" dataDxfId="19"/>
    <tableColumn id="3" name="Predmet nabave" dataDxfId="18"/>
    <tableColumn id="4" name="NAZIV" dataDxfId="17" dataCellStyle="Zarez"/>
    <tableColumn id="5" name="Procjenjena vrijdnost nabave" dataDxfId="16"/>
    <tableColumn id="6" name="Plan 2011." dataDxfId="15"/>
    <tableColumn id="7" name="Plan 2012." dataDxfId="14"/>
    <tableColumn id="8" name="PLAN 2011.2" dataDxfId="13"/>
    <tableColumn id="9" name="PLAN 2012.3" dataDxfId="12"/>
    <tableColumn id="10" name="Gradski proračun" dataDxfId="11"/>
    <tableColumn id="11" name="Ostali prihodi" dataDxfId="10"/>
    <tableColumn id="12" name="Postupak i način nabave" dataDxfId="9"/>
    <tableColumn id="13" name="procjenjena vriejd.bez PDV-a" dataDxfId="8"/>
    <tableColumn id="14" name="SA PDV" dataDxfId="7"/>
    <tableColumn id="15" name="Izvor Gradski proračun" dataDxfId="6"/>
    <tableColumn id="16" name="Plan 2011.4" dataDxfId="5"/>
    <tableColumn id="17" name="Plan 2012.5" dataDxfId="4"/>
    <tableColumn id="18" name="PLAN 2011.6" dataDxfId="3"/>
    <tableColumn id="19" name="PLAN 2012.7" dataDxfId="2"/>
    <tableColumn id="20" name="SREDSTVA Ostali prihodi" dataDxfId="1"/>
    <tableColumn id="21" name="Postupak i način nabave8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9"/>
  <sheetViews>
    <sheetView topLeftCell="A7" workbookViewId="0">
      <selection activeCell="E26" sqref="E26"/>
    </sheetView>
  </sheetViews>
  <sheetFormatPr defaultRowHeight="13.5"/>
  <cols>
    <col min="1" max="1" width="4.7109375" style="1" customWidth="1"/>
    <col min="2" max="2" width="6.7109375" style="1" customWidth="1"/>
    <col min="3" max="3" width="13.5703125" style="1" customWidth="1"/>
    <col min="4" max="4" width="19.85546875" style="2" customWidth="1"/>
    <col min="5" max="5" width="18.42578125" style="3" customWidth="1"/>
    <col min="6" max="7" width="17.7109375" style="3" customWidth="1"/>
    <col min="8" max="16384" width="9.140625" style="1"/>
  </cols>
  <sheetData>
    <row r="2" spans="1:7" s="4" customFormat="1" ht="15" customHeight="1">
      <c r="D2" s="2"/>
      <c r="E2" s="5"/>
      <c r="F2" s="5"/>
      <c r="G2" s="5"/>
    </row>
    <row r="3" spans="1:7" s="4" customFormat="1" ht="21" customHeight="1">
      <c r="A3" s="202"/>
      <c r="B3" s="203"/>
      <c r="C3" s="204"/>
      <c r="D3" s="205"/>
      <c r="E3" s="200"/>
      <c r="F3" s="201"/>
      <c r="G3" s="201"/>
    </row>
    <row r="4" spans="1:7" s="4" customFormat="1" ht="26.25" customHeight="1">
      <c r="A4" s="202"/>
      <c r="B4" s="203"/>
      <c r="C4" s="204"/>
      <c r="D4" s="205"/>
      <c r="E4" s="200"/>
      <c r="F4" s="201"/>
      <c r="G4" s="201"/>
    </row>
    <row r="5" spans="1:7" s="10" customFormat="1" ht="21" customHeight="1">
      <c r="A5" s="6"/>
      <c r="B5" s="6"/>
      <c r="C5" s="7"/>
      <c r="D5" s="8"/>
      <c r="E5" s="9"/>
      <c r="F5" s="9"/>
      <c r="G5" s="9"/>
    </row>
    <row r="6" spans="1:7" s="10" customFormat="1" ht="21" customHeight="1">
      <c r="A6" s="6"/>
      <c r="B6" s="6"/>
      <c r="C6" s="11"/>
      <c r="D6" s="8"/>
      <c r="E6" s="9"/>
      <c r="F6" s="9"/>
      <c r="G6" s="9"/>
    </row>
    <row r="7" spans="1:7" s="10" customFormat="1" ht="21" customHeight="1">
      <c r="A7" s="6"/>
      <c r="B7" s="6"/>
      <c r="C7" s="7"/>
      <c r="D7" s="8"/>
      <c r="E7" s="9"/>
      <c r="F7" s="9"/>
      <c r="G7" s="9"/>
    </row>
    <row r="8" spans="1:7" s="10" customFormat="1" ht="21" customHeight="1">
      <c r="A8" s="6"/>
      <c r="B8" s="6"/>
      <c r="C8" s="11"/>
      <c r="D8" s="8"/>
      <c r="E8" s="9"/>
      <c r="F8" s="9"/>
      <c r="G8" s="9"/>
    </row>
    <row r="9" spans="1:7" ht="21" customHeight="1">
      <c r="A9" s="6"/>
      <c r="B9" s="6"/>
      <c r="C9" s="12"/>
      <c r="D9" s="8"/>
      <c r="E9" s="9"/>
      <c r="F9" s="13"/>
      <c r="G9" s="13"/>
    </row>
    <row r="10" spans="1:7" ht="21" customHeight="1">
      <c r="A10" s="6"/>
      <c r="B10" s="6"/>
      <c r="C10" s="12"/>
      <c r="D10" s="8"/>
      <c r="E10" s="9"/>
      <c r="F10" s="13"/>
      <c r="G10" s="13"/>
    </row>
    <row r="11" spans="1:7" ht="21" customHeight="1">
      <c r="A11" s="6"/>
      <c r="B11" s="6"/>
      <c r="C11" s="12"/>
      <c r="D11" s="8"/>
      <c r="E11" s="9"/>
      <c r="F11" s="13"/>
      <c r="G11" s="13"/>
    </row>
    <row r="12" spans="1:7" ht="21" customHeight="1">
      <c r="A12" s="6"/>
      <c r="B12" s="6"/>
      <c r="C12" s="12"/>
      <c r="D12" s="8"/>
      <c r="E12" s="9"/>
      <c r="F12" s="13"/>
      <c r="G12" s="13"/>
    </row>
    <row r="13" spans="1:7" ht="21" customHeight="1">
      <c r="A13" s="6"/>
      <c r="B13" s="6"/>
      <c r="C13" s="11"/>
      <c r="D13" s="8"/>
      <c r="E13" s="9"/>
      <c r="F13" s="13"/>
      <c r="G13" s="13"/>
    </row>
    <row r="14" spans="1:7" ht="21" customHeight="1">
      <c r="A14" s="6"/>
      <c r="B14" s="14"/>
      <c r="C14" s="11"/>
      <c r="D14" s="8"/>
      <c r="E14" s="9"/>
      <c r="F14" s="13"/>
      <c r="G14" s="13"/>
    </row>
    <row r="15" spans="1:7" s="15" customFormat="1" ht="21" customHeight="1">
      <c r="B15" s="16"/>
      <c r="C15" s="17"/>
      <c r="D15" s="8"/>
      <c r="E15" s="18"/>
      <c r="F15" s="18"/>
      <c r="G15" s="18"/>
    </row>
    <row r="16" spans="1:7" s="19" customFormat="1" ht="12.75" customHeight="1">
      <c r="B16" s="20"/>
      <c r="C16" s="21"/>
      <c r="D16" s="22"/>
      <c r="E16" s="23"/>
      <c r="F16" s="23"/>
      <c r="G16" s="23"/>
    </row>
    <row r="17" spans="2:4" s="5" customFormat="1" ht="12.75" customHeight="1">
      <c r="B17" s="24"/>
      <c r="D17" s="25"/>
    </row>
    <row r="18" spans="2:4" s="5" customFormat="1" ht="12.75" customHeight="1">
      <c r="B18" s="24"/>
      <c r="D18" s="25"/>
    </row>
    <row r="19" spans="2:4" s="23" customFormat="1" ht="12.75" customHeight="1">
      <c r="B19" s="26"/>
      <c r="D19" s="27"/>
    </row>
    <row r="20" spans="2:4" s="23" customFormat="1" ht="12.75" customHeight="1">
      <c r="B20" s="26"/>
      <c r="C20" s="28"/>
      <c r="D20" s="27"/>
    </row>
    <row r="21" spans="2:4" s="23" customFormat="1" ht="12.75" customHeight="1">
      <c r="B21" s="26"/>
      <c r="C21" s="28"/>
      <c r="D21" s="2"/>
    </row>
    <row r="22" spans="2:4" s="23" customFormat="1" ht="12.75" customHeight="1">
      <c r="B22" s="26"/>
      <c r="C22" s="29"/>
      <c r="D22" s="2"/>
    </row>
    <row r="23" spans="2:4" s="23" customFormat="1" ht="12.75" customHeight="1">
      <c r="B23" s="26"/>
      <c r="C23" s="29" t="s">
        <v>0</v>
      </c>
      <c r="D23" s="2"/>
    </row>
    <row r="24" spans="2:4" s="3" customFormat="1" ht="12.75" customHeight="1">
      <c r="C24" s="30" t="s">
        <v>1</v>
      </c>
      <c r="D24" s="31"/>
    </row>
    <row r="25" spans="2:4" s="3" customFormat="1" ht="12.75" customHeight="1">
      <c r="D25" s="2"/>
    </row>
    <row r="26" spans="2:4" ht="12.75" customHeight="1"/>
    <row r="27" spans="2:4" ht="12.75" customHeight="1"/>
    <row r="28" spans="2:4" ht="12.75" customHeight="1"/>
    <row r="29" spans="2:4" ht="12.75" customHeight="1"/>
  </sheetData>
  <mergeCells count="7">
    <mergeCell ref="E3:E4"/>
    <mergeCell ref="F3:F4"/>
    <mergeCell ref="G3:G4"/>
    <mergeCell ref="A3:A4"/>
    <mergeCell ref="B3:B4"/>
    <mergeCell ref="C3:C4"/>
    <mergeCell ref="D3:D4"/>
  </mergeCells>
  <phoneticPr fontId="29" type="noConversion"/>
  <printOptions horizontalCentered="1"/>
  <pageMargins left="0" right="0" top="0.59097222222222223" bottom="0.59027777777777779" header="0.31527777777777777" footer="0.51180555555555551"/>
  <pageSetup paperSize="9" firstPageNumber="0" orientation="landscape" horizontalDpi="300" verticalDpi="300"/>
  <headerFooter alignWithMargins="0">
    <oddHeader>&amp;LDV MASLAČAK&amp;CPRIHODI 2010&amp;R&amp;A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A131"/>
  <sheetViews>
    <sheetView tabSelected="1" zoomScaleNormal="100" workbookViewId="0">
      <selection activeCell="C115" sqref="C115"/>
    </sheetView>
  </sheetViews>
  <sheetFormatPr defaultColWidth="3.28515625" defaultRowHeight="13.5"/>
  <cols>
    <col min="1" max="1" width="4.42578125" style="32" customWidth="1"/>
    <col min="2" max="2" width="9.5703125" style="32" customWidth="1"/>
    <col min="3" max="3" width="26.42578125" style="4" customWidth="1"/>
    <col min="4" max="4" width="18.5703125" style="25" customWidth="1"/>
    <col min="5" max="5" width="0" style="28" hidden="1" customWidth="1"/>
    <col min="6" max="12" width="0" style="4" hidden="1" customWidth="1"/>
    <col min="13" max="13" width="13" style="19" customWidth="1"/>
    <col min="14" max="14" width="13" style="184" customWidth="1"/>
    <col min="15" max="15" width="14" style="4" customWidth="1"/>
    <col min="16" max="19" width="0" style="4" hidden="1" customWidth="1"/>
    <col min="20" max="20" width="11.5703125" style="4" customWidth="1"/>
    <col min="21" max="21" width="13.140625" style="4" customWidth="1"/>
    <col min="22" max="22" width="15.140625" style="4" customWidth="1"/>
    <col min="23" max="25" width="3.28515625" style="4"/>
    <col min="26" max="26" width="12.42578125" style="4" customWidth="1"/>
    <col min="27" max="27" width="6" style="4" bestFit="1" customWidth="1"/>
    <col min="28" max="28" width="5.7109375" style="4" bestFit="1" customWidth="1"/>
    <col min="29" max="31" width="3.28515625" style="4"/>
    <col min="32" max="32" width="4.5703125" style="4" bestFit="1" customWidth="1"/>
    <col min="33" max="16384" width="3.28515625" style="4"/>
  </cols>
  <sheetData>
    <row r="1" spans="1:26">
      <c r="D1" s="119"/>
    </row>
    <row r="2" spans="1:26">
      <c r="A2" s="4"/>
      <c r="B2" s="19" t="s">
        <v>307</v>
      </c>
      <c r="C2" s="19"/>
      <c r="D2" s="33"/>
    </row>
    <row r="3" spans="1:26" ht="15.75" customHeight="1">
      <c r="A3" s="4"/>
      <c r="B3" s="19" t="s">
        <v>308</v>
      </c>
      <c r="C3" s="19"/>
      <c r="D3" s="33"/>
    </row>
    <row r="4" spans="1:26" ht="15.75" customHeight="1">
      <c r="B4" s="33" t="s">
        <v>309</v>
      </c>
      <c r="C4" s="33"/>
    </row>
    <row r="5" spans="1:26" ht="4.5" customHeight="1">
      <c r="B5" s="69"/>
      <c r="C5" s="120"/>
    </row>
    <row r="6" spans="1:26" s="36" customFormat="1" hidden="1">
      <c r="A6" s="20"/>
      <c r="B6" s="34"/>
      <c r="C6" s="33"/>
      <c r="D6" s="25"/>
      <c r="E6" s="35"/>
      <c r="M6" s="68"/>
      <c r="N6" s="185"/>
    </row>
    <row r="7" spans="1:26" s="36" customFormat="1" hidden="1">
      <c r="A7" s="34"/>
      <c r="B7" s="34"/>
      <c r="C7" s="161"/>
      <c r="D7" s="25"/>
      <c r="E7" s="35"/>
      <c r="M7" s="68"/>
      <c r="N7" s="185"/>
    </row>
    <row r="8" spans="1:26" s="36" customFormat="1" hidden="1">
      <c r="A8" s="34"/>
      <c r="B8" s="34"/>
      <c r="C8" s="33"/>
      <c r="D8" s="25"/>
      <c r="E8" s="35"/>
      <c r="M8" s="68"/>
      <c r="N8" s="185"/>
    </row>
    <row r="9" spans="1:26" s="36" customFormat="1" hidden="1">
      <c r="A9" s="34"/>
      <c r="B9" s="34"/>
      <c r="C9" s="33"/>
      <c r="D9" s="25"/>
      <c r="E9" s="35"/>
      <c r="M9" s="68"/>
      <c r="N9" s="185"/>
    </row>
    <row r="10" spans="1:26" s="36" customFormat="1" ht="27">
      <c r="A10" s="34"/>
      <c r="B10" s="34"/>
      <c r="C10" s="37"/>
      <c r="D10" s="162" t="s">
        <v>299</v>
      </c>
      <c r="E10" s="35"/>
      <c r="M10" s="68"/>
      <c r="N10" s="185"/>
    </row>
    <row r="11" spans="1:26" s="36" customFormat="1">
      <c r="A11" s="34"/>
      <c r="B11" s="34"/>
      <c r="C11" s="33" t="s">
        <v>278</v>
      </c>
      <c r="D11" s="35"/>
      <c r="E11" s="35"/>
      <c r="M11" s="68"/>
      <c r="N11" s="185"/>
    </row>
    <row r="12" spans="1:26" s="36" customFormat="1">
      <c r="A12" s="34"/>
      <c r="B12" s="34"/>
      <c r="C12" s="33"/>
      <c r="D12" s="25"/>
      <c r="E12" s="35"/>
      <c r="M12" s="68"/>
      <c r="N12" s="185"/>
    </row>
    <row r="13" spans="1:26" ht="14.85" hidden="1" customHeight="1">
      <c r="B13" s="38"/>
      <c r="C13" s="39"/>
      <c r="D13" s="40"/>
    </row>
    <row r="14" spans="1:26" ht="42.6" customHeight="1">
      <c r="A14" s="166" t="s">
        <v>4</v>
      </c>
      <c r="B14" s="41" t="s">
        <v>5</v>
      </c>
      <c r="C14" s="43" t="s">
        <v>6</v>
      </c>
      <c r="D14" s="43" t="s">
        <v>7</v>
      </c>
      <c r="E14" s="45" t="s">
        <v>8</v>
      </c>
      <c r="F14" s="46" t="s">
        <v>9</v>
      </c>
      <c r="G14" s="46" t="s">
        <v>10</v>
      </c>
      <c r="H14" s="47" t="s">
        <v>292</v>
      </c>
      <c r="I14" s="47" t="s">
        <v>293</v>
      </c>
      <c r="J14" s="48" t="s">
        <v>13</v>
      </c>
      <c r="K14" s="43" t="s">
        <v>14</v>
      </c>
      <c r="L14" s="41" t="s">
        <v>15</v>
      </c>
      <c r="M14" s="41" t="s">
        <v>204</v>
      </c>
      <c r="N14" s="184" t="s">
        <v>288</v>
      </c>
      <c r="O14" s="188" t="s">
        <v>290</v>
      </c>
      <c r="P14" s="46" t="s">
        <v>294</v>
      </c>
      <c r="Q14" s="46" t="s">
        <v>295</v>
      </c>
      <c r="R14" s="47" t="s">
        <v>296</v>
      </c>
      <c r="S14" s="47" t="s">
        <v>297</v>
      </c>
      <c r="T14" s="41" t="s">
        <v>291</v>
      </c>
      <c r="U14" s="168" t="s">
        <v>298</v>
      </c>
    </row>
    <row r="15" spans="1:26" ht="18" customHeight="1">
      <c r="A15" s="166"/>
      <c r="B15" s="42"/>
      <c r="C15" s="43" t="s">
        <v>18</v>
      </c>
      <c r="D15" s="152"/>
      <c r="E15" s="153"/>
      <c r="F15" s="154"/>
      <c r="G15" s="154"/>
      <c r="H15" s="155"/>
      <c r="I15" s="155"/>
      <c r="J15" s="48"/>
      <c r="K15" s="61"/>
      <c r="L15" s="48"/>
      <c r="M15" s="176">
        <f>+SUM(M16:M21)</f>
        <v>84000</v>
      </c>
      <c r="N15" s="182">
        <f>M15*0.25+M15</f>
        <v>105000</v>
      </c>
      <c r="P15" s="156">
        <f>SUM(P16:P21)</f>
        <v>35000</v>
      </c>
      <c r="Q15" s="156">
        <f>SUM(Q16:Q21)</f>
        <v>36100</v>
      </c>
      <c r="R15" s="156">
        <f>SUM(R16:R21)</f>
        <v>21000</v>
      </c>
      <c r="S15" s="156">
        <f>SUM(S16:S21)</f>
        <v>20000</v>
      </c>
      <c r="T15" s="156"/>
      <c r="U15" s="168"/>
      <c r="Z15" s="164"/>
    </row>
    <row r="16" spans="1:26" ht="12.75" customHeight="1">
      <c r="A16" s="167">
        <v>1</v>
      </c>
      <c r="B16" s="49">
        <v>32111</v>
      </c>
      <c r="C16" s="50" t="s">
        <v>19</v>
      </c>
      <c r="D16" s="51" t="s">
        <v>20</v>
      </c>
      <c r="E16" s="52">
        <v>3500</v>
      </c>
      <c r="F16" s="53">
        <v>5300</v>
      </c>
      <c r="G16" s="53">
        <v>5500</v>
      </c>
      <c r="H16" s="53">
        <v>3000</v>
      </c>
      <c r="I16" s="53">
        <v>3000</v>
      </c>
      <c r="J16" s="52">
        <v>3500</v>
      </c>
      <c r="K16" s="54"/>
      <c r="L16" s="55"/>
      <c r="M16" s="176">
        <v>35000</v>
      </c>
      <c r="N16" s="183">
        <f>M16*0.25+M16</f>
        <v>43750</v>
      </c>
      <c r="P16" s="53">
        <v>5300</v>
      </c>
      <c r="Q16" s="53">
        <v>5500</v>
      </c>
      <c r="R16" s="53">
        <v>3000</v>
      </c>
      <c r="S16" s="53">
        <v>3000</v>
      </c>
      <c r="T16" s="52"/>
      <c r="U16" s="169" t="s">
        <v>200</v>
      </c>
      <c r="Z16" s="165"/>
    </row>
    <row r="17" spans="1:26" ht="12.75" customHeight="1">
      <c r="A17" s="167">
        <v>2</v>
      </c>
      <c r="B17" s="49">
        <v>32112</v>
      </c>
      <c r="C17" s="50" t="s">
        <v>209</v>
      </c>
      <c r="D17" s="51" t="s">
        <v>20</v>
      </c>
      <c r="E17" s="52"/>
      <c r="F17" s="53"/>
      <c r="G17" s="53"/>
      <c r="H17" s="53"/>
      <c r="I17" s="53"/>
      <c r="J17" s="52"/>
      <c r="K17" s="54"/>
      <c r="L17" s="55"/>
      <c r="M17" s="176">
        <v>0</v>
      </c>
      <c r="N17" s="183">
        <f>M17*0.25+M17</f>
        <v>0</v>
      </c>
      <c r="P17" s="53"/>
      <c r="Q17" s="53"/>
      <c r="R17" s="53"/>
      <c r="S17" s="53"/>
      <c r="T17" s="52"/>
      <c r="U17" s="169" t="s">
        <v>200</v>
      </c>
      <c r="Z17" s="165"/>
    </row>
    <row r="18" spans="1:26" ht="12.75" customHeight="1">
      <c r="A18" s="167">
        <v>3</v>
      </c>
      <c r="B18" s="49">
        <v>32113</v>
      </c>
      <c r="C18" s="50" t="s">
        <v>21</v>
      </c>
      <c r="D18" s="51" t="s">
        <v>20</v>
      </c>
      <c r="E18" s="52">
        <v>6000</v>
      </c>
      <c r="F18" s="53">
        <v>8200</v>
      </c>
      <c r="G18" s="53">
        <v>8500</v>
      </c>
      <c r="H18" s="53">
        <v>5000</v>
      </c>
      <c r="I18" s="53">
        <v>5000</v>
      </c>
      <c r="J18" s="52">
        <v>6000</v>
      </c>
      <c r="K18" s="54"/>
      <c r="L18" s="55"/>
      <c r="M18" s="176">
        <v>15000</v>
      </c>
      <c r="N18" s="183">
        <f t="shared" ref="N18:N78" si="0">M18*0.25+M18</f>
        <v>18750</v>
      </c>
      <c r="P18" s="53">
        <v>8200</v>
      </c>
      <c r="Q18" s="53">
        <v>8500</v>
      </c>
      <c r="R18" s="53">
        <v>5000</v>
      </c>
      <c r="S18" s="53">
        <v>5000</v>
      </c>
      <c r="T18" s="52"/>
      <c r="U18" s="169" t="s">
        <v>200</v>
      </c>
      <c r="Z18" s="165"/>
    </row>
    <row r="19" spans="1:26">
      <c r="A19" s="167">
        <v>4</v>
      </c>
      <c r="B19" s="49">
        <v>32115</v>
      </c>
      <c r="C19" s="50" t="s">
        <v>22</v>
      </c>
      <c r="D19" s="51" t="s">
        <v>20</v>
      </c>
      <c r="E19" s="52">
        <v>3000</v>
      </c>
      <c r="F19" s="53">
        <v>5150</v>
      </c>
      <c r="G19" s="53">
        <v>5300</v>
      </c>
      <c r="H19" s="53">
        <v>3000</v>
      </c>
      <c r="I19" s="53">
        <v>3000</v>
      </c>
      <c r="J19" s="52">
        <v>3000</v>
      </c>
      <c r="K19" s="54"/>
      <c r="L19" s="55"/>
      <c r="M19" s="176">
        <v>18000</v>
      </c>
      <c r="N19" s="183">
        <f t="shared" si="0"/>
        <v>22500</v>
      </c>
      <c r="P19" s="53">
        <v>5150</v>
      </c>
      <c r="Q19" s="53">
        <v>5300</v>
      </c>
      <c r="R19" s="53">
        <v>3000</v>
      </c>
      <c r="S19" s="53">
        <v>3000</v>
      </c>
      <c r="T19" s="52"/>
      <c r="U19" s="169" t="s">
        <v>200</v>
      </c>
      <c r="Z19" s="165"/>
    </row>
    <row r="20" spans="1:26" ht="12.75" customHeight="1">
      <c r="A20" s="167">
        <v>5</v>
      </c>
      <c r="B20" s="49">
        <v>32131</v>
      </c>
      <c r="C20" s="50" t="s">
        <v>25</v>
      </c>
      <c r="D20" s="51" t="s">
        <v>26</v>
      </c>
      <c r="E20" s="52">
        <v>8000</v>
      </c>
      <c r="F20" s="53">
        <v>12250</v>
      </c>
      <c r="G20" s="53">
        <v>12600</v>
      </c>
      <c r="H20" s="53">
        <v>7000</v>
      </c>
      <c r="I20" s="53">
        <v>7000</v>
      </c>
      <c r="J20" s="52">
        <v>8000</v>
      </c>
      <c r="K20" s="54">
        <v>0</v>
      </c>
      <c r="L20" s="55"/>
      <c r="M20" s="176">
        <v>16000</v>
      </c>
      <c r="N20" s="183">
        <f t="shared" si="0"/>
        <v>20000</v>
      </c>
      <c r="P20" s="53">
        <v>12250</v>
      </c>
      <c r="Q20" s="53">
        <v>12600</v>
      </c>
      <c r="R20" s="53">
        <v>7000</v>
      </c>
      <c r="S20" s="53">
        <v>7000</v>
      </c>
      <c r="T20" s="52"/>
      <c r="U20" s="169" t="s">
        <v>200</v>
      </c>
      <c r="Z20" s="165"/>
    </row>
    <row r="21" spans="1:26" ht="12.75" customHeight="1">
      <c r="A21" s="167">
        <v>6</v>
      </c>
      <c r="B21" s="49">
        <v>32132</v>
      </c>
      <c r="C21" s="50" t="s">
        <v>27</v>
      </c>
      <c r="D21" s="51" t="s">
        <v>26</v>
      </c>
      <c r="E21" s="52">
        <v>3000</v>
      </c>
      <c r="F21" s="53">
        <v>4100</v>
      </c>
      <c r="G21" s="53">
        <v>4200</v>
      </c>
      <c r="H21" s="53">
        <v>3000</v>
      </c>
      <c r="I21" s="53">
        <v>2000</v>
      </c>
      <c r="J21" s="53">
        <v>3000</v>
      </c>
      <c r="K21" s="54"/>
      <c r="L21" s="55"/>
      <c r="M21" s="176">
        <v>0</v>
      </c>
      <c r="N21" s="183">
        <f t="shared" si="0"/>
        <v>0</v>
      </c>
      <c r="P21" s="53">
        <v>4100</v>
      </c>
      <c r="Q21" s="53">
        <v>4200</v>
      </c>
      <c r="R21" s="53">
        <v>3000</v>
      </c>
      <c r="S21" s="53">
        <v>2000</v>
      </c>
      <c r="T21" s="52"/>
      <c r="U21" s="169" t="s">
        <v>200</v>
      </c>
      <c r="Z21" s="165"/>
    </row>
    <row r="22" spans="1:26" ht="12.75" customHeight="1">
      <c r="A22" s="167">
        <v>7</v>
      </c>
      <c r="B22" s="49"/>
      <c r="C22" s="62" t="s">
        <v>242</v>
      </c>
      <c r="D22" s="57"/>
      <c r="E22" s="58"/>
      <c r="F22" s="59"/>
      <c r="G22" s="59"/>
      <c r="H22" s="59"/>
      <c r="I22" s="59"/>
      <c r="J22" s="61"/>
      <c r="K22" s="61"/>
      <c r="L22" s="61"/>
      <c r="M22" s="177">
        <f>+SUM(M23:M28)</f>
        <v>88000</v>
      </c>
      <c r="N22" s="183">
        <f t="shared" si="0"/>
        <v>110000</v>
      </c>
      <c r="P22" s="156">
        <f>SUM(P23+P24+P25+P26+P27+P28+P29+P39+P40+P42+P45+P46+P47+P48+P49+P50)</f>
        <v>626400</v>
      </c>
      <c r="Q22" s="156">
        <f>SUM(Q23+Q24+Q25+Q26+Q27+Q28+Q29+Q39+Q40+Q42+Q45+Q46+Q47+Q48+Q49+Q50)</f>
        <v>646100</v>
      </c>
      <c r="R22" s="156">
        <f>SUM(R23+R24+R25+R26+R27+R28+R29+R39+R40+R42+R45+R46+R47+R48+R49+R50)</f>
        <v>362000</v>
      </c>
      <c r="S22" s="156">
        <f>SUM(S23+S24+S25+S26+S27+S28+S29+S39+S40+S42+S45+S46+S47+S48+S49+S50)</f>
        <v>376000</v>
      </c>
      <c r="T22" s="156"/>
      <c r="U22" s="170"/>
      <c r="Z22" s="165"/>
    </row>
    <row r="23" spans="1:26" ht="12.75" customHeight="1">
      <c r="A23" s="167">
        <v>8</v>
      </c>
      <c r="B23" s="49">
        <v>32211</v>
      </c>
      <c r="C23" s="50" t="s">
        <v>28</v>
      </c>
      <c r="D23" s="51" t="s">
        <v>29</v>
      </c>
      <c r="E23" s="52">
        <v>24000</v>
      </c>
      <c r="F23" s="53">
        <v>25500</v>
      </c>
      <c r="G23" s="53">
        <v>26200</v>
      </c>
      <c r="H23" s="53">
        <v>15000</v>
      </c>
      <c r="I23" s="53">
        <v>16000</v>
      </c>
      <c r="J23" s="54">
        <v>21400</v>
      </c>
      <c r="K23" s="54">
        <v>2600</v>
      </c>
      <c r="L23" s="63" t="s">
        <v>30</v>
      </c>
      <c r="M23" s="176">
        <v>50000</v>
      </c>
      <c r="N23" s="183">
        <f t="shared" si="0"/>
        <v>62500</v>
      </c>
      <c r="P23" s="53">
        <v>25500</v>
      </c>
      <c r="Q23" s="53">
        <v>26200</v>
      </c>
      <c r="R23" s="53">
        <v>15000</v>
      </c>
      <c r="S23" s="53">
        <v>16000</v>
      </c>
      <c r="T23" s="52"/>
      <c r="U23" s="171" t="s">
        <v>30</v>
      </c>
      <c r="Z23" s="165"/>
    </row>
    <row r="24" spans="1:26" ht="14.25" customHeight="1">
      <c r="A24" s="167">
        <v>9</v>
      </c>
      <c r="B24" s="49">
        <v>32212</v>
      </c>
      <c r="C24" s="50" t="s">
        <v>31</v>
      </c>
      <c r="D24" s="51" t="s">
        <v>32</v>
      </c>
      <c r="E24" s="52">
        <v>10000</v>
      </c>
      <c r="F24" s="53">
        <v>12250</v>
      </c>
      <c r="G24" s="53">
        <v>12600</v>
      </c>
      <c r="H24" s="53">
        <v>7000</v>
      </c>
      <c r="I24" s="53">
        <v>7000</v>
      </c>
      <c r="J24" s="54">
        <v>10000</v>
      </c>
      <c r="K24" s="54"/>
      <c r="L24" s="63" t="s">
        <v>30</v>
      </c>
      <c r="M24" s="176">
        <v>7000</v>
      </c>
      <c r="N24" s="183">
        <f t="shared" si="0"/>
        <v>8750</v>
      </c>
      <c r="P24" s="53">
        <v>12250</v>
      </c>
      <c r="Q24" s="53">
        <v>12600</v>
      </c>
      <c r="R24" s="53">
        <v>7000</v>
      </c>
      <c r="S24" s="53">
        <v>7000</v>
      </c>
      <c r="T24" s="52"/>
      <c r="U24" s="171" t="s">
        <v>30</v>
      </c>
      <c r="Z24" s="164"/>
    </row>
    <row r="25" spans="1:26" ht="12.75" customHeight="1">
      <c r="A25" s="167">
        <v>10</v>
      </c>
      <c r="B25" s="49">
        <v>32214</v>
      </c>
      <c r="C25" s="50" t="s">
        <v>33</v>
      </c>
      <c r="D25" s="50" t="s">
        <v>250</v>
      </c>
      <c r="E25" s="52">
        <v>8300</v>
      </c>
      <c r="F25" s="53">
        <v>112400</v>
      </c>
      <c r="G25" s="53">
        <v>115500</v>
      </c>
      <c r="H25" s="53">
        <v>65000</v>
      </c>
      <c r="I25" s="53">
        <v>67000</v>
      </c>
      <c r="J25" s="52">
        <v>5300</v>
      </c>
      <c r="K25" s="54">
        <v>3000</v>
      </c>
      <c r="L25" s="63" t="s">
        <v>30</v>
      </c>
      <c r="M25" s="176">
        <v>12000</v>
      </c>
      <c r="N25" s="183">
        <f t="shared" si="0"/>
        <v>15000</v>
      </c>
      <c r="P25" s="53">
        <v>112400</v>
      </c>
      <c r="Q25" s="53">
        <v>115500</v>
      </c>
      <c r="R25" s="53">
        <v>65000</v>
      </c>
      <c r="S25" s="53">
        <v>67000</v>
      </c>
      <c r="T25" s="52"/>
      <c r="U25" s="171" t="s">
        <v>30</v>
      </c>
      <c r="Z25" s="165"/>
    </row>
    <row r="26" spans="1:26" ht="12.75" customHeight="1">
      <c r="A26" s="167">
        <v>11</v>
      </c>
      <c r="B26" s="49">
        <v>32215</v>
      </c>
      <c r="C26" s="50" t="s">
        <v>35</v>
      </c>
      <c r="D26" s="51" t="s">
        <v>36</v>
      </c>
      <c r="E26" s="52">
        <v>25000</v>
      </c>
      <c r="F26" s="53">
        <v>34200</v>
      </c>
      <c r="G26" s="53">
        <v>35100</v>
      </c>
      <c r="H26" s="53">
        <v>20000</v>
      </c>
      <c r="I26" s="53">
        <v>21000</v>
      </c>
      <c r="J26" s="54">
        <v>25000</v>
      </c>
      <c r="K26" s="54"/>
      <c r="L26" s="63" t="s">
        <v>30</v>
      </c>
      <c r="M26" s="176">
        <v>10000</v>
      </c>
      <c r="N26" s="183">
        <f t="shared" si="0"/>
        <v>12500</v>
      </c>
      <c r="P26" s="53">
        <v>34200</v>
      </c>
      <c r="Q26" s="53">
        <v>35100</v>
      </c>
      <c r="R26" s="53">
        <v>20000</v>
      </c>
      <c r="S26" s="53">
        <v>21000</v>
      </c>
      <c r="T26" s="52"/>
      <c r="U26" s="171" t="s">
        <v>30</v>
      </c>
      <c r="Z26" s="165"/>
    </row>
    <row r="27" spans="1:26" ht="12.75" customHeight="1">
      <c r="A27" s="167">
        <v>12</v>
      </c>
      <c r="B27" s="49">
        <v>32216</v>
      </c>
      <c r="C27" s="50" t="s">
        <v>37</v>
      </c>
      <c r="D27" s="51" t="s">
        <v>193</v>
      </c>
      <c r="E27" s="52">
        <v>10000</v>
      </c>
      <c r="F27" s="53">
        <v>15300</v>
      </c>
      <c r="G27" s="53">
        <v>15700</v>
      </c>
      <c r="H27" s="53">
        <v>9000</v>
      </c>
      <c r="I27" s="53">
        <v>9000</v>
      </c>
      <c r="J27" s="54">
        <v>10000</v>
      </c>
      <c r="K27" s="54"/>
      <c r="L27" s="63" t="s">
        <v>30</v>
      </c>
      <c r="M27" s="176">
        <v>8000</v>
      </c>
      <c r="N27" s="183">
        <f t="shared" si="0"/>
        <v>10000</v>
      </c>
      <c r="P27" s="53">
        <v>15300</v>
      </c>
      <c r="Q27" s="53">
        <v>15700</v>
      </c>
      <c r="R27" s="53">
        <v>9000</v>
      </c>
      <c r="S27" s="53">
        <v>9000</v>
      </c>
      <c r="T27" s="52"/>
      <c r="U27" s="171" t="s">
        <v>30</v>
      </c>
      <c r="Z27" s="165"/>
    </row>
    <row r="28" spans="1:26" ht="12.75" customHeight="1">
      <c r="A28" s="167">
        <v>13</v>
      </c>
      <c r="B28" s="49">
        <v>32219</v>
      </c>
      <c r="C28" s="50" t="s">
        <v>38</v>
      </c>
      <c r="D28" s="51" t="s">
        <v>39</v>
      </c>
      <c r="E28" s="52">
        <v>4000</v>
      </c>
      <c r="F28" s="53">
        <v>4100</v>
      </c>
      <c r="G28" s="53">
        <v>4200</v>
      </c>
      <c r="H28" s="53">
        <v>2000</v>
      </c>
      <c r="I28" s="53">
        <v>3000</v>
      </c>
      <c r="J28" s="54">
        <v>4000</v>
      </c>
      <c r="K28" s="54"/>
      <c r="L28" s="63" t="s">
        <v>30</v>
      </c>
      <c r="M28" s="176">
        <v>1000</v>
      </c>
      <c r="N28" s="183">
        <f t="shared" si="0"/>
        <v>1250</v>
      </c>
      <c r="P28" s="53">
        <v>4100</v>
      </c>
      <c r="Q28" s="53">
        <v>4200</v>
      </c>
      <c r="R28" s="53">
        <v>2000</v>
      </c>
      <c r="S28" s="53">
        <v>3000</v>
      </c>
      <c r="T28" s="52"/>
      <c r="U28" s="171" t="s">
        <v>30</v>
      </c>
      <c r="Z28" s="165"/>
    </row>
    <row r="29" spans="1:26" ht="12.75" customHeight="1">
      <c r="A29" s="167">
        <v>14</v>
      </c>
      <c r="B29" s="49">
        <v>32224</v>
      </c>
      <c r="C29" s="134" t="s">
        <v>241</v>
      </c>
      <c r="D29" s="64"/>
      <c r="E29"/>
      <c r="F29" s="53">
        <v>1444200</v>
      </c>
      <c r="G29" s="53">
        <v>1483200</v>
      </c>
      <c r="H29" s="53">
        <v>840000</v>
      </c>
      <c r="I29" s="53">
        <v>856000</v>
      </c>
      <c r="J29" s="53"/>
      <c r="K29" s="55"/>
      <c r="L29" s="55"/>
      <c r="M29" s="177">
        <f>+SUM(M30:M38)</f>
        <v>560000</v>
      </c>
      <c r="N29" s="183">
        <f t="shared" si="0"/>
        <v>700000</v>
      </c>
      <c r="P29" s="58">
        <f>SUM(P30:P38)</f>
        <v>0</v>
      </c>
      <c r="Q29" s="58">
        <f>SUM(Q30:Q38)</f>
        <v>0</v>
      </c>
      <c r="R29" s="58">
        <f>SUM(R30:R38)</f>
        <v>0</v>
      </c>
      <c r="S29" s="58">
        <f>SUM(S30:S38)</f>
        <v>0</v>
      </c>
      <c r="T29" s="125"/>
      <c r="U29" s="169" t="s">
        <v>279</v>
      </c>
      <c r="Z29" s="165"/>
    </row>
    <row r="30" spans="1:26" ht="12.75" customHeight="1">
      <c r="A30" s="167">
        <v>15</v>
      </c>
      <c r="B30" s="65" t="s">
        <v>34</v>
      </c>
      <c r="C30" s="134" t="s">
        <v>254</v>
      </c>
      <c r="D30" s="175" t="s">
        <v>301</v>
      </c>
      <c r="E30" s="125">
        <v>40715.800000000003</v>
      </c>
      <c r="F30" s="126"/>
      <c r="G30" s="126"/>
      <c r="H30" s="126"/>
      <c r="I30" s="126"/>
      <c r="J30" s="125">
        <v>40715.800000000003</v>
      </c>
      <c r="K30" s="127"/>
      <c r="L30" s="128" t="s">
        <v>30</v>
      </c>
      <c r="M30" s="176">
        <v>100000</v>
      </c>
      <c r="N30" s="183">
        <f t="shared" si="0"/>
        <v>125000</v>
      </c>
      <c r="P30" s="53"/>
      <c r="Q30" s="53"/>
      <c r="R30" s="53"/>
      <c r="S30" s="53"/>
      <c r="T30" s="125"/>
      <c r="U30" s="171" t="s">
        <v>280</v>
      </c>
      <c r="Z30" s="165"/>
    </row>
    <row r="31" spans="1:26" ht="12.75" customHeight="1">
      <c r="A31" s="167">
        <v>16</v>
      </c>
      <c r="B31" s="65" t="s">
        <v>34</v>
      </c>
      <c r="C31" s="50" t="s">
        <v>255</v>
      </c>
      <c r="D31" s="51" t="s">
        <v>256</v>
      </c>
      <c r="E31" s="125">
        <v>29090</v>
      </c>
      <c r="F31" s="126"/>
      <c r="G31" s="126"/>
      <c r="H31" s="126"/>
      <c r="I31" s="126"/>
      <c r="J31" s="125">
        <v>29090</v>
      </c>
      <c r="K31" s="127"/>
      <c r="L31" s="128" t="s">
        <v>30</v>
      </c>
      <c r="M31" s="176">
        <v>100000</v>
      </c>
      <c r="N31" s="183">
        <f t="shared" si="0"/>
        <v>125000</v>
      </c>
      <c r="P31" s="53"/>
      <c r="Q31" s="53"/>
      <c r="R31" s="53"/>
      <c r="S31" s="53"/>
      <c r="T31" s="125"/>
      <c r="U31" s="171" t="s">
        <v>280</v>
      </c>
      <c r="Z31" s="165"/>
    </row>
    <row r="32" spans="1:26" ht="13.5" customHeight="1">
      <c r="A32" s="167">
        <v>17</v>
      </c>
      <c r="B32" s="65" t="s">
        <v>34</v>
      </c>
      <c r="C32" s="50" t="s">
        <v>68</v>
      </c>
      <c r="D32" s="124" t="s">
        <v>257</v>
      </c>
      <c r="E32" s="125">
        <v>18888</v>
      </c>
      <c r="F32" s="126"/>
      <c r="G32" s="126"/>
      <c r="H32" s="126"/>
      <c r="I32" s="126"/>
      <c r="J32" s="125">
        <v>18888</v>
      </c>
      <c r="K32" s="127"/>
      <c r="L32" s="128" t="s">
        <v>30</v>
      </c>
      <c r="M32" s="176">
        <v>50000</v>
      </c>
      <c r="N32" s="183">
        <f t="shared" si="0"/>
        <v>62500</v>
      </c>
      <c r="P32" s="53"/>
      <c r="Q32" s="53"/>
      <c r="R32" s="53"/>
      <c r="S32" s="53"/>
      <c r="T32" s="125"/>
      <c r="U32" s="171" t="s">
        <v>280</v>
      </c>
      <c r="Z32" s="165"/>
    </row>
    <row r="33" spans="1:26" ht="13.5" customHeight="1">
      <c r="A33" s="167">
        <v>18</v>
      </c>
      <c r="B33" s="65" t="s">
        <v>34</v>
      </c>
      <c r="C33" s="50" t="s">
        <v>71</v>
      </c>
      <c r="D33" s="51" t="s">
        <v>258</v>
      </c>
      <c r="E33" s="125">
        <v>40260</v>
      </c>
      <c r="F33" s="126"/>
      <c r="G33" s="126"/>
      <c r="H33" s="126"/>
      <c r="I33" s="126"/>
      <c r="J33" s="125">
        <v>40260</v>
      </c>
      <c r="K33" s="127"/>
      <c r="L33" s="128" t="s">
        <v>30</v>
      </c>
      <c r="M33" s="176">
        <v>50000</v>
      </c>
      <c r="N33" s="183">
        <f t="shared" si="0"/>
        <v>62500</v>
      </c>
      <c r="P33" s="53"/>
      <c r="Q33" s="53"/>
      <c r="R33" s="53"/>
      <c r="S33" s="53"/>
      <c r="T33" s="125"/>
      <c r="U33" s="171" t="s">
        <v>280</v>
      </c>
      <c r="Z33" s="165"/>
    </row>
    <row r="34" spans="1:26" ht="17.25" customHeight="1">
      <c r="A34" s="167">
        <v>19</v>
      </c>
      <c r="B34" s="65" t="s">
        <v>34</v>
      </c>
      <c r="C34" s="50" t="s">
        <v>259</v>
      </c>
      <c r="D34" s="124" t="s">
        <v>260</v>
      </c>
      <c r="E34" s="125">
        <v>68220</v>
      </c>
      <c r="F34" s="126"/>
      <c r="G34" s="126"/>
      <c r="H34" s="126"/>
      <c r="I34" s="126"/>
      <c r="J34" s="125">
        <v>68220</v>
      </c>
      <c r="K34" s="127"/>
      <c r="L34" s="128" t="s">
        <v>30</v>
      </c>
      <c r="M34" s="176">
        <v>70000</v>
      </c>
      <c r="N34" s="183">
        <f t="shared" si="0"/>
        <v>87500</v>
      </c>
      <c r="P34" s="53"/>
      <c r="Q34" s="53"/>
      <c r="R34" s="53"/>
      <c r="S34" s="53"/>
      <c r="T34" s="125"/>
      <c r="U34" s="171" t="s">
        <v>281</v>
      </c>
      <c r="Z34" s="165"/>
    </row>
    <row r="35" spans="1:26" ht="16.5" customHeight="1">
      <c r="A35" s="167">
        <v>20</v>
      </c>
      <c r="B35" s="65" t="s">
        <v>34</v>
      </c>
      <c r="C35" s="50" t="s">
        <v>77</v>
      </c>
      <c r="D35" s="51" t="s">
        <v>262</v>
      </c>
      <c r="E35" s="125">
        <v>20000</v>
      </c>
      <c r="F35" s="126"/>
      <c r="G35" s="126"/>
      <c r="H35" s="126"/>
      <c r="I35" s="126"/>
      <c r="J35" s="125">
        <v>20000</v>
      </c>
      <c r="K35" s="127"/>
      <c r="L35" s="128" t="s">
        <v>30</v>
      </c>
      <c r="M35" s="176">
        <v>70000</v>
      </c>
      <c r="N35" s="183">
        <f t="shared" si="0"/>
        <v>87500</v>
      </c>
      <c r="P35" s="53"/>
      <c r="Q35" s="53"/>
      <c r="R35" s="53"/>
      <c r="S35" s="53"/>
      <c r="T35" s="125"/>
      <c r="U35" s="171" t="s">
        <v>280</v>
      </c>
      <c r="Z35" s="165"/>
    </row>
    <row r="36" spans="1:26" ht="15" customHeight="1">
      <c r="A36" s="167">
        <v>21</v>
      </c>
      <c r="B36" s="65" t="s">
        <v>34</v>
      </c>
      <c r="C36" s="50" t="s">
        <v>261</v>
      </c>
      <c r="D36" s="128" t="s">
        <v>263</v>
      </c>
      <c r="E36" s="125">
        <v>22147.55</v>
      </c>
      <c r="F36" s="126"/>
      <c r="G36" s="126"/>
      <c r="H36" s="126"/>
      <c r="I36" s="126"/>
      <c r="J36" s="125">
        <v>22147.55</v>
      </c>
      <c r="K36" s="127"/>
      <c r="L36" s="128" t="s">
        <v>30</v>
      </c>
      <c r="M36" s="176">
        <v>30000</v>
      </c>
      <c r="N36" s="183">
        <f t="shared" si="0"/>
        <v>37500</v>
      </c>
      <c r="P36" s="53"/>
      <c r="Q36" s="53"/>
      <c r="R36" s="53"/>
      <c r="S36" s="53"/>
      <c r="T36" s="125"/>
      <c r="U36" s="171" t="s">
        <v>280</v>
      </c>
      <c r="Z36" s="165"/>
    </row>
    <row r="37" spans="1:26" ht="15.75" customHeight="1">
      <c r="A37" s="167">
        <v>22</v>
      </c>
      <c r="B37" s="65" t="s">
        <v>34</v>
      </c>
      <c r="C37" s="50" t="s">
        <v>302</v>
      </c>
      <c r="D37" s="51"/>
      <c r="E37" s="125">
        <v>15760</v>
      </c>
      <c r="F37" s="126"/>
      <c r="G37" s="126"/>
      <c r="H37" s="126"/>
      <c r="I37" s="126"/>
      <c r="J37" s="125">
        <v>15760</v>
      </c>
      <c r="K37" s="127"/>
      <c r="L37" s="128" t="s">
        <v>30</v>
      </c>
      <c r="M37" s="176">
        <v>60000</v>
      </c>
      <c r="N37" s="183">
        <f t="shared" si="0"/>
        <v>75000</v>
      </c>
      <c r="P37" s="53"/>
      <c r="Q37" s="53"/>
      <c r="R37" s="53"/>
      <c r="S37" s="53"/>
      <c r="T37" s="125"/>
      <c r="U37" s="171" t="s">
        <v>282</v>
      </c>
      <c r="Z37" s="165"/>
    </row>
    <row r="38" spans="1:26" ht="15.75" customHeight="1">
      <c r="A38" s="167">
        <v>23</v>
      </c>
      <c r="B38" s="65" t="s">
        <v>34</v>
      </c>
      <c r="C38" s="50" t="s">
        <v>264</v>
      </c>
      <c r="D38" s="128"/>
      <c r="E38" s="125">
        <v>24000</v>
      </c>
      <c r="F38" s="126"/>
      <c r="G38" s="126"/>
      <c r="H38" s="126"/>
      <c r="I38" s="126"/>
      <c r="J38" s="125">
        <v>24000</v>
      </c>
      <c r="K38" s="127"/>
      <c r="L38" s="128" t="s">
        <v>30</v>
      </c>
      <c r="M38" s="176">
        <v>30000</v>
      </c>
      <c r="N38" s="183">
        <f t="shared" si="0"/>
        <v>37500</v>
      </c>
      <c r="P38" s="53"/>
      <c r="Q38" s="53"/>
      <c r="R38" s="53"/>
      <c r="S38" s="53"/>
      <c r="T38" s="125"/>
      <c r="U38" s="171" t="s">
        <v>280</v>
      </c>
      <c r="Z38" s="165"/>
    </row>
    <row r="39" spans="1:26" ht="12.75" customHeight="1">
      <c r="A39" s="167">
        <v>24</v>
      </c>
      <c r="B39" s="49">
        <v>32222</v>
      </c>
      <c r="C39" s="50" t="s">
        <v>214</v>
      </c>
      <c r="D39" s="51" t="s">
        <v>79</v>
      </c>
      <c r="E39" s="52">
        <v>50600</v>
      </c>
      <c r="F39" s="53">
        <v>53200</v>
      </c>
      <c r="G39" s="53">
        <v>57300</v>
      </c>
      <c r="H39" s="53">
        <v>31000</v>
      </c>
      <c r="I39" s="53">
        <v>33000</v>
      </c>
      <c r="J39" s="54">
        <v>30176</v>
      </c>
      <c r="K39" s="54">
        <v>20424</v>
      </c>
      <c r="L39" s="63" t="s">
        <v>30</v>
      </c>
      <c r="M39" s="176">
        <v>1000</v>
      </c>
      <c r="N39" s="183">
        <f t="shared" si="0"/>
        <v>1250</v>
      </c>
      <c r="P39" s="53">
        <v>53200</v>
      </c>
      <c r="Q39" s="53">
        <v>57300</v>
      </c>
      <c r="R39" s="53">
        <v>31000</v>
      </c>
      <c r="S39" s="53">
        <v>33000</v>
      </c>
      <c r="T39" s="52"/>
      <c r="U39" s="171" t="s">
        <v>30</v>
      </c>
      <c r="Z39" s="165"/>
    </row>
    <row r="40" spans="1:26" ht="12.75" customHeight="1">
      <c r="A40" s="167">
        <v>25</v>
      </c>
      <c r="B40" s="49">
        <v>32229</v>
      </c>
      <c r="C40" s="50" t="s">
        <v>215</v>
      </c>
      <c r="D40" s="51" t="s">
        <v>216</v>
      </c>
      <c r="E40" s="52"/>
      <c r="F40" s="53"/>
      <c r="G40" s="53"/>
      <c r="H40" s="53"/>
      <c r="I40" s="53"/>
      <c r="J40" s="54"/>
      <c r="K40" s="54"/>
      <c r="L40" s="63"/>
      <c r="M40" s="176">
        <v>1000</v>
      </c>
      <c r="N40" s="183">
        <f t="shared" si="0"/>
        <v>1250</v>
      </c>
      <c r="P40" s="53"/>
      <c r="Q40" s="53"/>
      <c r="R40" s="53"/>
      <c r="S40" s="53"/>
      <c r="T40" s="52"/>
      <c r="U40" s="171" t="s">
        <v>30</v>
      </c>
      <c r="Z40" s="165"/>
    </row>
    <row r="41" spans="1:26" ht="12.75" customHeight="1">
      <c r="A41" s="167">
        <v>26</v>
      </c>
      <c r="B41" s="49">
        <v>3223</v>
      </c>
      <c r="C41" s="50"/>
      <c r="D41" s="51"/>
      <c r="E41" s="52"/>
      <c r="F41" s="53"/>
      <c r="G41" s="53"/>
      <c r="H41" s="53"/>
      <c r="I41" s="53"/>
      <c r="J41" s="54"/>
      <c r="K41" s="54"/>
      <c r="L41" s="63"/>
      <c r="M41" s="177">
        <f>M45+M44+M42</f>
        <v>240000</v>
      </c>
      <c r="N41" s="183">
        <f t="shared" si="0"/>
        <v>300000</v>
      </c>
      <c r="P41" s="53"/>
      <c r="Q41" s="53"/>
      <c r="R41" s="53"/>
      <c r="S41" s="53"/>
      <c r="T41" s="52"/>
      <c r="U41" s="171"/>
      <c r="Z41" s="165"/>
    </row>
    <row r="42" spans="1:26" ht="12.75" customHeight="1">
      <c r="A42" s="167">
        <v>27</v>
      </c>
      <c r="B42" s="49">
        <v>32231</v>
      </c>
      <c r="C42" s="50" t="s">
        <v>80</v>
      </c>
      <c r="D42" s="50" t="s">
        <v>80</v>
      </c>
      <c r="E42" s="52">
        <v>65000</v>
      </c>
      <c r="F42" s="53">
        <v>66150</v>
      </c>
      <c r="G42" s="53">
        <v>67900</v>
      </c>
      <c r="H42" s="53">
        <v>38000</v>
      </c>
      <c r="I42" s="53">
        <v>40000</v>
      </c>
      <c r="J42" s="52">
        <v>55000</v>
      </c>
      <c r="K42" s="54">
        <v>10000</v>
      </c>
      <c r="L42" s="63" t="s">
        <v>30</v>
      </c>
      <c r="M42" s="176"/>
      <c r="N42" s="183">
        <f t="shared" si="0"/>
        <v>0</v>
      </c>
      <c r="P42" s="53">
        <v>66150</v>
      </c>
      <c r="Q42" s="53">
        <v>67900</v>
      </c>
      <c r="R42" s="53">
        <v>38000</v>
      </c>
      <c r="S42" s="53">
        <v>40000</v>
      </c>
      <c r="T42" s="125"/>
      <c r="U42" s="171" t="s">
        <v>30</v>
      </c>
      <c r="Z42" s="165"/>
    </row>
    <row r="43" spans="1:26" ht="12.75" customHeight="1">
      <c r="A43" s="167">
        <v>28</v>
      </c>
      <c r="B43" s="49"/>
      <c r="C43" s="50" t="s">
        <v>251</v>
      </c>
      <c r="D43" s="50" t="s">
        <v>252</v>
      </c>
      <c r="E43" s="52"/>
      <c r="F43" s="53"/>
      <c r="G43" s="53"/>
      <c r="H43" s="53"/>
      <c r="I43" s="53"/>
      <c r="J43" s="52"/>
      <c r="K43" s="54"/>
      <c r="L43" s="63"/>
      <c r="M43" s="176">
        <v>240000</v>
      </c>
      <c r="N43" s="183">
        <f t="shared" si="0"/>
        <v>300000</v>
      </c>
      <c r="P43" s="53"/>
      <c r="Q43" s="53"/>
      <c r="R43" s="53"/>
      <c r="S43" s="53"/>
      <c r="T43" s="125"/>
      <c r="U43" s="171" t="s">
        <v>30</v>
      </c>
      <c r="Z43" s="165"/>
    </row>
    <row r="44" spans="1:26" ht="12.75" customHeight="1">
      <c r="A44" s="167">
        <v>29</v>
      </c>
      <c r="B44" s="49"/>
      <c r="C44" s="50"/>
      <c r="D44" s="50"/>
      <c r="E44" s="52"/>
      <c r="F44" s="53"/>
      <c r="G44" s="53"/>
      <c r="H44" s="53"/>
      <c r="I44" s="53"/>
      <c r="J44" s="52"/>
      <c r="K44" s="54"/>
      <c r="L44" s="63"/>
      <c r="M44" s="176"/>
      <c r="N44" s="183">
        <f t="shared" si="0"/>
        <v>0</v>
      </c>
      <c r="P44" s="53"/>
      <c r="Q44" s="53"/>
      <c r="R44" s="53"/>
      <c r="S44" s="53"/>
      <c r="T44" s="125"/>
      <c r="U44" s="171" t="s">
        <v>30</v>
      </c>
      <c r="Z44" s="165"/>
    </row>
    <row r="45" spans="1:26" ht="12.75" customHeight="1">
      <c r="A45" s="167">
        <v>30</v>
      </c>
      <c r="B45" s="49">
        <v>32233</v>
      </c>
      <c r="C45" s="50" t="s">
        <v>287</v>
      </c>
      <c r="D45" s="50" t="s">
        <v>287</v>
      </c>
      <c r="E45" s="52">
        <v>135000</v>
      </c>
      <c r="F45" s="53">
        <v>137300</v>
      </c>
      <c r="G45" s="53">
        <v>141100</v>
      </c>
      <c r="H45" s="53">
        <v>79000</v>
      </c>
      <c r="I45" s="53">
        <v>81000</v>
      </c>
      <c r="J45" s="52">
        <v>125000</v>
      </c>
      <c r="K45" s="54">
        <v>10000</v>
      </c>
      <c r="L45" s="63" t="s">
        <v>30</v>
      </c>
      <c r="M45" s="176">
        <v>240000</v>
      </c>
      <c r="N45" s="183">
        <f t="shared" si="0"/>
        <v>300000</v>
      </c>
      <c r="P45" s="53">
        <v>137300</v>
      </c>
      <c r="Q45" s="53">
        <v>141100</v>
      </c>
      <c r="R45" s="53">
        <v>79000</v>
      </c>
      <c r="S45" s="53">
        <v>81000</v>
      </c>
      <c r="T45" s="52"/>
      <c r="U45" s="171"/>
      <c r="Z45" s="165"/>
    </row>
    <row r="46" spans="1:26" ht="12.75" customHeight="1">
      <c r="A46" s="167">
        <v>31</v>
      </c>
      <c r="B46" s="49">
        <v>32239</v>
      </c>
      <c r="C46" s="50" t="s">
        <v>253</v>
      </c>
      <c r="D46" s="50" t="s">
        <v>82</v>
      </c>
      <c r="E46" s="52">
        <v>15000</v>
      </c>
      <c r="F46" s="53">
        <v>15300</v>
      </c>
      <c r="G46" s="53">
        <v>15700</v>
      </c>
      <c r="H46" s="53">
        <v>9000</v>
      </c>
      <c r="I46" s="53">
        <v>10000</v>
      </c>
      <c r="J46" s="52">
        <v>15000</v>
      </c>
      <c r="K46" s="54"/>
      <c r="L46" s="63" t="s">
        <v>30</v>
      </c>
      <c r="M46" s="176">
        <v>3047</v>
      </c>
      <c r="N46" s="183">
        <f t="shared" si="0"/>
        <v>3808.75</v>
      </c>
      <c r="P46" s="53">
        <v>15300</v>
      </c>
      <c r="Q46" s="53">
        <v>15700</v>
      </c>
      <c r="R46" s="53">
        <v>9000</v>
      </c>
      <c r="S46" s="53">
        <v>10000</v>
      </c>
      <c r="T46" s="52"/>
      <c r="U46" s="171" t="s">
        <v>30</v>
      </c>
      <c r="Z46" s="165"/>
    </row>
    <row r="47" spans="1:26" ht="12.75" customHeight="1">
      <c r="A47" s="167">
        <v>32</v>
      </c>
      <c r="B47" s="49">
        <v>32241</v>
      </c>
      <c r="C47" s="50" t="s">
        <v>83</v>
      </c>
      <c r="D47" s="51" t="s">
        <v>84</v>
      </c>
      <c r="E47" s="52">
        <v>97000</v>
      </c>
      <c r="F47" s="53">
        <v>112900</v>
      </c>
      <c r="G47" s="53">
        <v>116000</v>
      </c>
      <c r="H47" s="53">
        <v>65000</v>
      </c>
      <c r="I47" s="53">
        <v>67000</v>
      </c>
      <c r="J47" s="52">
        <v>97000</v>
      </c>
      <c r="K47" s="54"/>
      <c r="L47" s="63" t="s">
        <v>30</v>
      </c>
      <c r="M47" s="176">
        <v>15000</v>
      </c>
      <c r="N47" s="183">
        <f t="shared" si="0"/>
        <v>18750</v>
      </c>
      <c r="P47" s="53">
        <v>112900</v>
      </c>
      <c r="Q47" s="53">
        <v>116000</v>
      </c>
      <c r="R47" s="53">
        <v>65000</v>
      </c>
      <c r="S47" s="53">
        <v>67000</v>
      </c>
      <c r="T47" s="52"/>
      <c r="U47" s="171" t="s">
        <v>30</v>
      </c>
      <c r="Z47" s="165"/>
    </row>
    <row r="48" spans="1:26" ht="12.75" customHeight="1">
      <c r="A48" s="167">
        <v>33</v>
      </c>
      <c r="B48" s="49">
        <v>32242</v>
      </c>
      <c r="C48" s="50" t="s">
        <v>85</v>
      </c>
      <c r="D48" s="50" t="s">
        <v>86</v>
      </c>
      <c r="E48" s="52">
        <v>20000</v>
      </c>
      <c r="F48" s="53">
        <v>20400</v>
      </c>
      <c r="G48" s="53">
        <v>20900</v>
      </c>
      <c r="H48" s="53">
        <v>12000</v>
      </c>
      <c r="I48" s="53">
        <v>12000</v>
      </c>
      <c r="J48" s="52">
        <v>20000</v>
      </c>
      <c r="K48" s="54"/>
      <c r="L48" s="63" t="s">
        <v>30</v>
      </c>
      <c r="M48" s="176">
        <v>50000</v>
      </c>
      <c r="N48" s="183">
        <f t="shared" si="0"/>
        <v>62500</v>
      </c>
      <c r="P48" s="53">
        <v>20400</v>
      </c>
      <c r="Q48" s="53">
        <v>20900</v>
      </c>
      <c r="R48" s="53">
        <v>12000</v>
      </c>
      <c r="S48" s="53">
        <v>12000</v>
      </c>
      <c r="T48" s="52"/>
      <c r="U48" s="171" t="s">
        <v>30</v>
      </c>
      <c r="Z48" s="165"/>
    </row>
    <row r="49" spans="1:26" ht="12.75" customHeight="1">
      <c r="A49" s="167">
        <v>34</v>
      </c>
      <c r="B49" s="49">
        <v>32244</v>
      </c>
      <c r="C49" s="50" t="s">
        <v>303</v>
      </c>
      <c r="D49" s="51" t="s">
        <v>217</v>
      </c>
      <c r="E49" s="52">
        <v>7000</v>
      </c>
      <c r="F49" s="53">
        <v>7200</v>
      </c>
      <c r="G49" s="53">
        <v>7400</v>
      </c>
      <c r="H49" s="53">
        <v>4000</v>
      </c>
      <c r="I49" s="53">
        <v>4000</v>
      </c>
      <c r="J49" s="52">
        <v>7000</v>
      </c>
      <c r="K49" s="54"/>
      <c r="L49" s="63" t="s">
        <v>30</v>
      </c>
      <c r="M49" s="176">
        <v>60000</v>
      </c>
      <c r="N49" s="183">
        <f t="shared" si="0"/>
        <v>75000</v>
      </c>
      <c r="P49" s="53">
        <v>7200</v>
      </c>
      <c r="Q49" s="53">
        <v>7400</v>
      </c>
      <c r="R49" s="53">
        <v>4000</v>
      </c>
      <c r="S49" s="53">
        <v>4000</v>
      </c>
      <c r="T49" s="52"/>
      <c r="U49" s="171" t="s">
        <v>30</v>
      </c>
      <c r="Z49" s="165"/>
    </row>
    <row r="50" spans="1:26" ht="12.75" customHeight="1">
      <c r="A50" s="167">
        <v>35</v>
      </c>
      <c r="B50" s="49">
        <v>32251</v>
      </c>
      <c r="C50" s="50" t="s">
        <v>88</v>
      </c>
      <c r="D50" s="51" t="s">
        <v>89</v>
      </c>
      <c r="E50" s="52">
        <v>10000</v>
      </c>
      <c r="F50" s="53">
        <v>10200</v>
      </c>
      <c r="G50" s="53">
        <v>10500</v>
      </c>
      <c r="H50" s="53">
        <v>6000</v>
      </c>
      <c r="I50" s="53">
        <v>6000</v>
      </c>
      <c r="J50" s="52">
        <v>10000</v>
      </c>
      <c r="K50" s="54"/>
      <c r="L50" s="63" t="s">
        <v>30</v>
      </c>
      <c r="M50" s="176">
        <v>15000</v>
      </c>
      <c r="N50" s="183">
        <f t="shared" si="0"/>
        <v>18750</v>
      </c>
      <c r="P50" s="53">
        <v>10200</v>
      </c>
      <c r="Q50" s="53">
        <v>10500</v>
      </c>
      <c r="R50" s="53">
        <v>6000</v>
      </c>
      <c r="S50" s="53">
        <v>6000</v>
      </c>
      <c r="T50" s="52"/>
      <c r="U50" s="171" t="s">
        <v>30</v>
      </c>
      <c r="Z50" s="165"/>
    </row>
    <row r="51" spans="1:26" ht="12.75" customHeight="1">
      <c r="A51" s="167">
        <v>36</v>
      </c>
      <c r="B51" s="136"/>
      <c r="C51" s="66" t="s">
        <v>90</v>
      </c>
      <c r="D51" s="130"/>
      <c r="E51" s="157"/>
      <c r="F51" s="137"/>
      <c r="G51" s="137"/>
      <c r="H51" s="137"/>
      <c r="I51" s="137"/>
      <c r="J51" s="137"/>
      <c r="K51" s="138"/>
      <c r="L51" s="138"/>
      <c r="M51" s="178">
        <f>+SUM(M52:M99)</f>
        <v>1019268.0900000001</v>
      </c>
      <c r="N51" s="183">
        <f t="shared" si="0"/>
        <v>1274085.1125</v>
      </c>
      <c r="P51" s="157">
        <f>SUM(P53+P54+P55+P58+P62+P63+P64+P65+P66+P67+P68+P69+P70+P71+P72+P73+P74+P75+P76+P77+P78+P79+P80+P81+P82+P83+P84+P85+P86+P87+P88+P89+P90+P97+P98+P99+P52)</f>
        <v>506550</v>
      </c>
      <c r="Q51" s="157">
        <f>SUM(Q53+Q54+Q55+Q58+Q62+Q63+Q64+Q65+Q66+Q67+Q68+Q69+Q70+Q71+Q72+Q73+Q74+Q75+Q76+Q77+Q78+Q79+Q80+Q81+Q82+Q83+Q84+Q85+Q86+Q87+Q88+Q89+Q90+Q97+Q98+Q99+Q52)</f>
        <v>520200</v>
      </c>
      <c r="R51" s="157">
        <f>SUM(R53+R54+R55+R58+R62+R63+R64+R65+R66+R67+R68+R69+R70+R71+R72+R73+R74+R75+R76+R77+R78+R79+R80+R81+R82+R83+R84+R85+R86+R87+R88+R89+R90+R97+R98+R99+R52)</f>
        <v>295000</v>
      </c>
      <c r="S51" s="157">
        <f>SUM(S53+S54+S55+S58+S62+S63+S64+S65+S66+S67+S68+S69+S70+S71+S72+S73+S74+S75+S76+S77+S78+S79+S80+S81+S82+S83+S84+S85+S86+S87+S88+S89+S90+S97+S98+S99+S52)</f>
        <v>305000</v>
      </c>
      <c r="T51" s="157"/>
      <c r="U51" s="172"/>
      <c r="Z51" s="165"/>
    </row>
    <row r="52" spans="1:26" ht="12.75" customHeight="1">
      <c r="A52" s="167">
        <v>37</v>
      </c>
      <c r="B52" s="49">
        <v>32311</v>
      </c>
      <c r="C52" s="50" t="s">
        <v>91</v>
      </c>
      <c r="D52" s="51" t="s">
        <v>300</v>
      </c>
      <c r="E52" s="52">
        <v>28000</v>
      </c>
      <c r="F52" s="53">
        <v>28500</v>
      </c>
      <c r="G52" s="53">
        <v>29300</v>
      </c>
      <c r="H52" s="53">
        <v>17000</v>
      </c>
      <c r="I52" s="53">
        <v>17000</v>
      </c>
      <c r="J52" s="52">
        <v>28000</v>
      </c>
      <c r="K52" s="55"/>
      <c r="L52" s="63" t="s">
        <v>30</v>
      </c>
      <c r="M52" s="176">
        <v>60000</v>
      </c>
      <c r="N52" s="183">
        <f t="shared" si="0"/>
        <v>75000</v>
      </c>
      <c r="P52" s="53">
        <v>28500</v>
      </c>
      <c r="Q52" s="53">
        <v>29300</v>
      </c>
      <c r="R52" s="53">
        <v>17000</v>
      </c>
      <c r="S52" s="53">
        <v>17000</v>
      </c>
      <c r="T52" s="52"/>
      <c r="U52" s="171" t="s">
        <v>30</v>
      </c>
      <c r="Z52" s="165"/>
    </row>
    <row r="53" spans="1:26" ht="12.75" customHeight="1">
      <c r="A53" s="167">
        <v>38</v>
      </c>
      <c r="B53" s="49">
        <v>32312</v>
      </c>
      <c r="C53" s="50" t="s">
        <v>218</v>
      </c>
      <c r="D53" s="51" t="s">
        <v>219</v>
      </c>
      <c r="E53" s="52"/>
      <c r="F53" s="53"/>
      <c r="G53" s="53"/>
      <c r="H53" s="53"/>
      <c r="I53" s="53"/>
      <c r="J53" s="52"/>
      <c r="K53" s="55"/>
      <c r="L53" s="63"/>
      <c r="M53" s="176">
        <v>10000</v>
      </c>
      <c r="N53" s="183">
        <f t="shared" si="0"/>
        <v>12500</v>
      </c>
      <c r="P53" s="53"/>
      <c r="Q53" s="53"/>
      <c r="R53" s="53"/>
      <c r="S53" s="53"/>
      <c r="T53" s="52"/>
      <c r="U53" s="171" t="s">
        <v>30</v>
      </c>
      <c r="Z53" s="165"/>
    </row>
    <row r="54" spans="1:26" ht="12.75" customHeight="1">
      <c r="A54" s="167">
        <v>39</v>
      </c>
      <c r="B54" s="49">
        <v>32313</v>
      </c>
      <c r="C54" s="50" t="s">
        <v>92</v>
      </c>
      <c r="D54" s="51" t="s">
        <v>93</v>
      </c>
      <c r="E54" s="52">
        <v>5000</v>
      </c>
      <c r="F54" s="53">
        <v>5100</v>
      </c>
      <c r="G54" s="53">
        <v>5300</v>
      </c>
      <c r="H54" s="53">
        <v>3000</v>
      </c>
      <c r="I54" s="53">
        <v>3000</v>
      </c>
      <c r="J54" s="52">
        <v>5000</v>
      </c>
      <c r="K54" s="55"/>
      <c r="L54" s="63" t="s">
        <v>30</v>
      </c>
      <c r="M54" s="176">
        <v>15000</v>
      </c>
      <c r="N54" s="183">
        <f t="shared" si="0"/>
        <v>18750</v>
      </c>
      <c r="P54" s="53">
        <v>5100</v>
      </c>
      <c r="Q54" s="53">
        <v>5300</v>
      </c>
      <c r="R54" s="53">
        <v>3000</v>
      </c>
      <c r="S54" s="53">
        <v>3000</v>
      </c>
      <c r="T54" s="52"/>
      <c r="U54" s="171" t="s">
        <v>30</v>
      </c>
      <c r="Z54" s="165"/>
    </row>
    <row r="55" spans="1:26" ht="12.75" customHeight="1">
      <c r="A55" s="167">
        <v>40</v>
      </c>
      <c r="B55" s="49">
        <v>32319</v>
      </c>
      <c r="C55" s="50" t="s">
        <v>94</v>
      </c>
      <c r="D55" s="51" t="s">
        <v>95</v>
      </c>
      <c r="E55" s="52">
        <v>39100</v>
      </c>
      <c r="F55" s="53">
        <v>39750</v>
      </c>
      <c r="G55" s="53">
        <v>40800</v>
      </c>
      <c r="H55" s="53">
        <v>23000</v>
      </c>
      <c r="I55" s="53">
        <v>24000</v>
      </c>
      <c r="J55" s="52">
        <v>39100</v>
      </c>
      <c r="K55" s="55"/>
      <c r="L55" s="63" t="s">
        <v>30</v>
      </c>
      <c r="M55" s="176">
        <v>1000</v>
      </c>
      <c r="N55" s="183">
        <f t="shared" si="0"/>
        <v>1250</v>
      </c>
      <c r="P55" s="53">
        <v>39750</v>
      </c>
      <c r="Q55" s="53">
        <v>40800</v>
      </c>
      <c r="R55" s="53">
        <v>23000</v>
      </c>
      <c r="S55" s="53">
        <v>24000</v>
      </c>
      <c r="T55" s="125"/>
      <c r="U55" s="171" t="s">
        <v>30</v>
      </c>
      <c r="Z55" s="165"/>
    </row>
    <row r="56" spans="1:26" ht="12.75" customHeight="1">
      <c r="A56" s="167">
        <v>41</v>
      </c>
      <c r="B56" s="49"/>
      <c r="C56" s="50" t="s">
        <v>304</v>
      </c>
      <c r="D56" s="51"/>
      <c r="E56" s="52"/>
      <c r="F56" s="53"/>
      <c r="G56" s="53"/>
      <c r="H56" s="53"/>
      <c r="I56" s="53"/>
      <c r="J56" s="52"/>
      <c r="K56" s="55"/>
      <c r="L56" s="63"/>
      <c r="M56" s="176">
        <f>3800*12</f>
        <v>45600</v>
      </c>
      <c r="N56" s="183">
        <f t="shared" si="0"/>
        <v>57000</v>
      </c>
      <c r="P56" s="53"/>
      <c r="Q56" s="53"/>
      <c r="R56" s="53"/>
      <c r="S56" s="53"/>
      <c r="T56" s="52"/>
      <c r="U56" s="171" t="s">
        <v>30</v>
      </c>
      <c r="Z56" s="165"/>
    </row>
    <row r="57" spans="1:26" ht="12.75" customHeight="1">
      <c r="A57" s="167">
        <v>42</v>
      </c>
      <c r="B57" s="49"/>
      <c r="C57" s="50"/>
      <c r="D57" s="51"/>
      <c r="E57" s="52"/>
      <c r="F57" s="53"/>
      <c r="G57" s="53"/>
      <c r="H57" s="53"/>
      <c r="I57" s="53"/>
      <c r="J57" s="52"/>
      <c r="K57" s="55"/>
      <c r="L57" s="63"/>
      <c r="M57" s="176"/>
      <c r="N57" s="183">
        <f t="shared" si="0"/>
        <v>0</v>
      </c>
      <c r="P57" s="53"/>
      <c r="Q57" s="53"/>
      <c r="R57" s="53"/>
      <c r="S57" s="53"/>
      <c r="T57" s="52"/>
      <c r="U57" s="171" t="s">
        <v>30</v>
      </c>
      <c r="Z57" s="165"/>
    </row>
    <row r="58" spans="1:26" ht="12.75" customHeight="1">
      <c r="A58" s="167">
        <v>43</v>
      </c>
      <c r="B58" s="49">
        <v>32321</v>
      </c>
      <c r="C58" s="50" t="s">
        <v>96</v>
      </c>
      <c r="D58" s="51" t="s">
        <v>97</v>
      </c>
      <c r="E58" s="52">
        <v>75000</v>
      </c>
      <c r="F58" s="53">
        <v>76300</v>
      </c>
      <c r="G58" s="53">
        <v>78400</v>
      </c>
      <c r="H58" s="53">
        <v>44000</v>
      </c>
      <c r="I58" s="53">
        <v>45000</v>
      </c>
      <c r="J58" s="52">
        <v>75000</v>
      </c>
      <c r="K58" s="55"/>
      <c r="L58" s="63" t="s">
        <v>30</v>
      </c>
      <c r="M58" s="176">
        <v>40000</v>
      </c>
      <c r="N58" s="183">
        <f t="shared" si="0"/>
        <v>50000</v>
      </c>
      <c r="P58" s="53">
        <v>76300</v>
      </c>
      <c r="Q58" s="53">
        <v>78400</v>
      </c>
      <c r="R58" s="53">
        <v>44000</v>
      </c>
      <c r="S58" s="53">
        <v>45000</v>
      </c>
      <c r="T58" s="125"/>
      <c r="U58" s="171" t="s">
        <v>283</v>
      </c>
      <c r="Z58" s="165"/>
    </row>
    <row r="59" spans="1:26" ht="12.75" customHeight="1">
      <c r="A59" s="167">
        <v>44</v>
      </c>
      <c r="B59" s="49"/>
      <c r="C59" s="50" t="s">
        <v>239</v>
      </c>
      <c r="D59" s="51"/>
      <c r="E59" s="52"/>
      <c r="F59" s="53"/>
      <c r="G59" s="53"/>
      <c r="H59" s="53"/>
      <c r="I59" s="53"/>
      <c r="J59" s="52"/>
      <c r="K59" s="55"/>
      <c r="L59" s="63"/>
      <c r="M59" s="176">
        <v>15000</v>
      </c>
      <c r="N59" s="183">
        <f t="shared" si="0"/>
        <v>18750</v>
      </c>
      <c r="P59" s="53"/>
      <c r="Q59" s="53"/>
      <c r="R59" s="53"/>
      <c r="S59" s="53"/>
      <c r="T59" s="52"/>
      <c r="U59" s="171" t="s">
        <v>283</v>
      </c>
      <c r="Z59" s="165"/>
    </row>
    <row r="60" spans="1:26" ht="12.75" customHeight="1">
      <c r="A60" s="167">
        <v>45</v>
      </c>
      <c r="B60" s="49"/>
      <c r="C60" s="50" t="s">
        <v>276</v>
      </c>
      <c r="D60" s="51"/>
      <c r="E60" s="52"/>
      <c r="F60" s="53"/>
      <c r="G60" s="53"/>
      <c r="H60" s="53"/>
      <c r="I60" s="53"/>
      <c r="J60" s="52"/>
      <c r="K60" s="55"/>
      <c r="L60" s="63"/>
      <c r="M60" s="176">
        <v>68000</v>
      </c>
      <c r="N60" s="183">
        <f t="shared" si="0"/>
        <v>85000</v>
      </c>
      <c r="P60" s="53"/>
      <c r="Q60" s="53"/>
      <c r="R60" s="53"/>
      <c r="S60" s="53"/>
      <c r="T60" s="52"/>
      <c r="U60" s="171" t="s">
        <v>283</v>
      </c>
      <c r="Z60" s="165"/>
    </row>
    <row r="61" spans="1:26" ht="12.75" customHeight="1">
      <c r="A61" s="167">
        <v>46</v>
      </c>
      <c r="B61" s="49"/>
      <c r="C61" s="134" t="s">
        <v>265</v>
      </c>
      <c r="D61" s="51"/>
      <c r="E61" s="52"/>
      <c r="F61" s="53"/>
      <c r="G61" s="53"/>
      <c r="H61" s="53"/>
      <c r="I61" s="53"/>
      <c r="J61" s="52"/>
      <c r="K61" s="55"/>
      <c r="L61" s="63"/>
      <c r="M61" s="176">
        <v>65000</v>
      </c>
      <c r="N61" s="183">
        <f t="shared" si="0"/>
        <v>81250</v>
      </c>
      <c r="P61" s="53"/>
      <c r="Q61" s="53"/>
      <c r="R61" s="53"/>
      <c r="S61" s="53"/>
      <c r="T61" s="52"/>
      <c r="U61" s="171" t="s">
        <v>283</v>
      </c>
      <c r="Z61" s="165"/>
    </row>
    <row r="62" spans="1:26" ht="15" customHeight="1">
      <c r="A62" s="167">
        <v>47</v>
      </c>
      <c r="B62" s="49">
        <v>32322</v>
      </c>
      <c r="C62" s="50" t="s">
        <v>98</v>
      </c>
      <c r="D62" s="51" t="s">
        <v>99</v>
      </c>
      <c r="E62" s="52">
        <v>57000</v>
      </c>
      <c r="F62" s="53">
        <v>58000</v>
      </c>
      <c r="G62" s="53">
        <v>59600</v>
      </c>
      <c r="H62" s="53">
        <v>33000</v>
      </c>
      <c r="I62" s="53">
        <v>35000</v>
      </c>
      <c r="J62" s="52">
        <v>57000</v>
      </c>
      <c r="K62" s="55"/>
      <c r="L62" s="63" t="s">
        <v>30</v>
      </c>
      <c r="M62" s="176">
        <v>6504.06</v>
      </c>
      <c r="N62" s="183">
        <f t="shared" si="0"/>
        <v>8130.0750000000007</v>
      </c>
      <c r="P62" s="53">
        <v>58000</v>
      </c>
      <c r="Q62" s="53">
        <v>59600</v>
      </c>
      <c r="R62" s="53">
        <v>33000</v>
      </c>
      <c r="S62" s="53">
        <v>35000</v>
      </c>
      <c r="T62" s="52"/>
      <c r="U62" s="171" t="s">
        <v>30</v>
      </c>
      <c r="Z62" s="165"/>
    </row>
    <row r="63" spans="1:26" ht="12.75" customHeight="1">
      <c r="A63" s="167">
        <v>48</v>
      </c>
      <c r="B63" s="49">
        <v>32329</v>
      </c>
      <c r="C63" s="50" t="s">
        <v>100</v>
      </c>
      <c r="D63" s="51" t="s">
        <v>101</v>
      </c>
      <c r="E63" s="52">
        <v>0</v>
      </c>
      <c r="F63" s="53">
        <f>SUM(E63*1.7/100)+E63</f>
        <v>0</v>
      </c>
      <c r="G63" s="53">
        <f>SUM(F63*2.7/100)+F63</f>
        <v>0</v>
      </c>
      <c r="H63" s="53">
        <f>SUM(F63/26*15)</f>
        <v>0</v>
      </c>
      <c r="I63" s="53">
        <f>SUM(G63/26*15)</f>
        <v>0</v>
      </c>
      <c r="J63" s="52">
        <v>0</v>
      </c>
      <c r="K63" s="55"/>
      <c r="L63" s="63" t="s">
        <v>30</v>
      </c>
      <c r="M63" s="176">
        <v>40000</v>
      </c>
      <c r="N63" s="183">
        <f t="shared" si="0"/>
        <v>50000</v>
      </c>
      <c r="P63" s="53">
        <f>SUM(T63*1.7/100)+T63</f>
        <v>0</v>
      </c>
      <c r="Q63" s="53">
        <f>SUM(P63*2.7/100)+P63</f>
        <v>0</v>
      </c>
      <c r="R63" s="53">
        <f>SUM(P63/26*15)</f>
        <v>0</v>
      </c>
      <c r="S63" s="53">
        <f>SUM(Q63/26*15)</f>
        <v>0</v>
      </c>
      <c r="T63" s="52"/>
      <c r="U63" s="171" t="s">
        <v>283</v>
      </c>
      <c r="Z63" s="165"/>
    </row>
    <row r="64" spans="1:26" ht="12.75" customHeight="1">
      <c r="A64" s="167">
        <v>49</v>
      </c>
      <c r="B64" s="49">
        <v>32332</v>
      </c>
      <c r="C64" s="50" t="s">
        <v>102</v>
      </c>
      <c r="D64" s="51" t="s">
        <v>103</v>
      </c>
      <c r="E64" s="52">
        <v>10000</v>
      </c>
      <c r="F64" s="53">
        <v>10200</v>
      </c>
      <c r="G64" s="53">
        <v>10500</v>
      </c>
      <c r="H64" s="53">
        <v>6000</v>
      </c>
      <c r="I64" s="53">
        <v>6000</v>
      </c>
      <c r="J64" s="52">
        <v>10000</v>
      </c>
      <c r="K64" s="55"/>
      <c r="L64" s="63" t="s">
        <v>30</v>
      </c>
      <c r="M64" s="176">
        <v>20</v>
      </c>
      <c r="N64" s="183">
        <f t="shared" si="0"/>
        <v>25</v>
      </c>
      <c r="P64" s="53">
        <v>10200</v>
      </c>
      <c r="Q64" s="53">
        <v>10500</v>
      </c>
      <c r="R64" s="53">
        <v>6000</v>
      </c>
      <c r="S64" s="53">
        <v>6000</v>
      </c>
      <c r="T64" s="52"/>
      <c r="U64" s="171" t="s">
        <v>30</v>
      </c>
      <c r="Z64" s="165"/>
    </row>
    <row r="65" spans="1:26" ht="12.75" customHeight="1">
      <c r="A65" s="167">
        <v>50</v>
      </c>
      <c r="B65" s="49">
        <v>32339</v>
      </c>
      <c r="C65" s="50" t="s">
        <v>104</v>
      </c>
      <c r="D65" s="51" t="s">
        <v>103</v>
      </c>
      <c r="E65" s="52">
        <v>7000</v>
      </c>
      <c r="F65" s="53">
        <v>7200</v>
      </c>
      <c r="G65" s="53">
        <v>7400</v>
      </c>
      <c r="H65" s="53">
        <v>4000</v>
      </c>
      <c r="I65" s="53">
        <v>5000</v>
      </c>
      <c r="J65" s="52">
        <v>7000</v>
      </c>
      <c r="K65" s="55"/>
      <c r="L65" s="63" t="s">
        <v>30</v>
      </c>
      <c r="M65" s="176">
        <v>3252.03</v>
      </c>
      <c r="N65" s="183">
        <f t="shared" si="0"/>
        <v>4065.0375000000004</v>
      </c>
      <c r="P65" s="53">
        <v>7200</v>
      </c>
      <c r="Q65" s="53">
        <v>7400</v>
      </c>
      <c r="R65" s="53">
        <v>4000</v>
      </c>
      <c r="S65" s="53">
        <v>5000</v>
      </c>
      <c r="T65" s="52"/>
      <c r="U65" s="171" t="s">
        <v>30</v>
      </c>
      <c r="Z65" s="165"/>
    </row>
    <row r="66" spans="1:26" ht="12.75" customHeight="1">
      <c r="A66" s="167">
        <v>51</v>
      </c>
      <c r="B66" s="49">
        <v>32341</v>
      </c>
      <c r="C66" s="50" t="s">
        <v>105</v>
      </c>
      <c r="D66" s="51" t="s">
        <v>106</v>
      </c>
      <c r="E66" s="52">
        <v>75000</v>
      </c>
      <c r="F66" s="53">
        <v>76300</v>
      </c>
      <c r="G66" s="53">
        <v>78400</v>
      </c>
      <c r="H66" s="53">
        <v>44000</v>
      </c>
      <c r="I66" s="53">
        <v>45000</v>
      </c>
      <c r="J66" s="52">
        <v>75000</v>
      </c>
      <c r="K66" s="55"/>
      <c r="L66" s="63" t="s">
        <v>30</v>
      </c>
      <c r="M66" s="176">
        <v>43000</v>
      </c>
      <c r="N66" s="183">
        <f t="shared" si="0"/>
        <v>53750</v>
      </c>
      <c r="P66" s="53">
        <v>76300</v>
      </c>
      <c r="Q66" s="53">
        <v>78400</v>
      </c>
      <c r="R66" s="53">
        <v>44000</v>
      </c>
      <c r="S66" s="53">
        <v>45000</v>
      </c>
      <c r="T66" s="52"/>
      <c r="U66" s="171" t="s">
        <v>30</v>
      </c>
      <c r="Z66" s="165"/>
    </row>
    <row r="67" spans="1:26" ht="12.75" customHeight="1">
      <c r="A67" s="167">
        <v>52</v>
      </c>
      <c r="B67" s="49">
        <v>32342</v>
      </c>
      <c r="C67" s="50" t="s">
        <v>107</v>
      </c>
      <c r="D67" s="51" t="s">
        <v>108</v>
      </c>
      <c r="E67" s="52">
        <v>6000</v>
      </c>
      <c r="F67" s="53">
        <v>6150</v>
      </c>
      <c r="G67" s="53">
        <v>6300</v>
      </c>
      <c r="H67" s="53">
        <v>3000</v>
      </c>
      <c r="I67" s="53">
        <v>4000</v>
      </c>
      <c r="J67" s="52">
        <v>6000</v>
      </c>
      <c r="K67" s="55"/>
      <c r="L67" s="63" t="s">
        <v>30</v>
      </c>
      <c r="M67" s="176">
        <v>25000</v>
      </c>
      <c r="N67" s="183">
        <f t="shared" si="0"/>
        <v>31250</v>
      </c>
      <c r="P67" s="53">
        <v>6150</v>
      </c>
      <c r="Q67" s="53">
        <v>6300</v>
      </c>
      <c r="R67" s="53">
        <v>3000</v>
      </c>
      <c r="S67" s="53">
        <v>4000</v>
      </c>
      <c r="T67" s="52"/>
      <c r="U67" s="171" t="s">
        <v>30</v>
      </c>
      <c r="Z67" s="165"/>
    </row>
    <row r="68" spans="1:26" ht="12.75" customHeight="1">
      <c r="A68" s="167">
        <v>53</v>
      </c>
      <c r="B68" s="49">
        <v>32343</v>
      </c>
      <c r="C68" s="50" t="s">
        <v>109</v>
      </c>
      <c r="D68" s="51" t="s">
        <v>110</v>
      </c>
      <c r="E68" s="52">
        <v>5000</v>
      </c>
      <c r="F68" s="53">
        <v>5100</v>
      </c>
      <c r="G68" s="53">
        <v>5300</v>
      </c>
      <c r="H68" s="53">
        <v>3000</v>
      </c>
      <c r="I68" s="53">
        <v>3000</v>
      </c>
      <c r="J68" s="52">
        <v>5000</v>
      </c>
      <c r="K68" s="55"/>
      <c r="L68" s="63" t="s">
        <v>30</v>
      </c>
      <c r="M68" s="176">
        <v>8000</v>
      </c>
      <c r="N68" s="183">
        <f t="shared" si="0"/>
        <v>10000</v>
      </c>
      <c r="P68" s="53">
        <v>5100</v>
      </c>
      <c r="Q68" s="53">
        <v>5300</v>
      </c>
      <c r="R68" s="53">
        <v>3000</v>
      </c>
      <c r="S68" s="53">
        <v>3000</v>
      </c>
      <c r="T68" s="52"/>
      <c r="U68" s="171" t="s">
        <v>30</v>
      </c>
      <c r="Z68" s="165"/>
    </row>
    <row r="69" spans="1:26" ht="12.75" customHeight="1">
      <c r="A69" s="167">
        <v>54</v>
      </c>
      <c r="B69" s="49">
        <v>32344</v>
      </c>
      <c r="C69" s="50" t="s">
        <v>111</v>
      </c>
      <c r="D69" s="51" t="s">
        <v>112</v>
      </c>
      <c r="E69" s="52">
        <v>15000</v>
      </c>
      <c r="F69" s="53">
        <v>15300</v>
      </c>
      <c r="G69" s="53">
        <v>15700</v>
      </c>
      <c r="H69" s="53">
        <v>9000</v>
      </c>
      <c r="I69" s="53">
        <v>9000</v>
      </c>
      <c r="J69" s="52">
        <v>15000</v>
      </c>
      <c r="K69" s="55"/>
      <c r="L69" s="63" t="s">
        <v>30</v>
      </c>
      <c r="M69" s="176">
        <v>10000</v>
      </c>
      <c r="N69" s="183">
        <f t="shared" si="0"/>
        <v>12500</v>
      </c>
      <c r="P69" s="53">
        <v>15300</v>
      </c>
      <c r="Q69" s="53">
        <v>15700</v>
      </c>
      <c r="R69" s="53">
        <v>9000</v>
      </c>
      <c r="S69" s="53">
        <v>9000</v>
      </c>
      <c r="T69" s="52"/>
      <c r="U69" s="171" t="s">
        <v>30</v>
      </c>
      <c r="Z69" s="165"/>
    </row>
    <row r="70" spans="1:26" ht="12.75" customHeight="1">
      <c r="A70" s="167">
        <v>55</v>
      </c>
      <c r="B70" s="49">
        <v>32345</v>
      </c>
      <c r="C70" s="50" t="s">
        <v>113</v>
      </c>
      <c r="D70" s="51" t="s">
        <v>114</v>
      </c>
      <c r="E70" s="52">
        <v>55000</v>
      </c>
      <c r="F70" s="53">
        <v>56000</v>
      </c>
      <c r="G70" s="53">
        <v>57500</v>
      </c>
      <c r="H70" s="53">
        <v>32000</v>
      </c>
      <c r="I70" s="53">
        <v>33000</v>
      </c>
      <c r="J70" s="52">
        <v>55000</v>
      </c>
      <c r="K70" s="55"/>
      <c r="L70" s="63" t="s">
        <v>30</v>
      </c>
      <c r="M70" s="176">
        <v>700</v>
      </c>
      <c r="N70" s="183">
        <f t="shared" si="0"/>
        <v>875</v>
      </c>
      <c r="O70" s="135"/>
      <c r="P70" s="53">
        <v>56000</v>
      </c>
      <c r="Q70" s="53">
        <v>57500</v>
      </c>
      <c r="R70" s="53">
        <v>32000</v>
      </c>
      <c r="S70" s="53">
        <v>33000</v>
      </c>
      <c r="T70" s="52"/>
      <c r="U70" s="171" t="s">
        <v>30</v>
      </c>
      <c r="Z70" s="165"/>
    </row>
    <row r="71" spans="1:26" ht="12.75" customHeight="1">
      <c r="A71" s="167">
        <v>56</v>
      </c>
      <c r="B71" s="49">
        <v>32349</v>
      </c>
      <c r="C71" s="50" t="s">
        <v>115</v>
      </c>
      <c r="D71" s="51" t="s">
        <v>116</v>
      </c>
      <c r="E71" s="52">
        <v>3000</v>
      </c>
      <c r="F71" s="53">
        <v>3100</v>
      </c>
      <c r="G71" s="53">
        <v>3200</v>
      </c>
      <c r="H71" s="53">
        <v>2000</v>
      </c>
      <c r="I71" s="53">
        <v>2000</v>
      </c>
      <c r="J71" s="52">
        <v>3000</v>
      </c>
      <c r="K71" s="55"/>
      <c r="L71" s="63" t="s">
        <v>30</v>
      </c>
      <c r="M71" s="176">
        <v>3000</v>
      </c>
      <c r="N71" s="183">
        <f t="shared" si="0"/>
        <v>3750</v>
      </c>
      <c r="P71" s="53">
        <v>3100</v>
      </c>
      <c r="Q71" s="53">
        <v>3200</v>
      </c>
      <c r="R71" s="53">
        <v>2000</v>
      </c>
      <c r="S71" s="53">
        <v>2000</v>
      </c>
      <c r="T71" s="52"/>
      <c r="U71" s="171" t="s">
        <v>30</v>
      </c>
      <c r="Z71" s="165"/>
    </row>
    <row r="72" spans="1:26" s="135" customFormat="1" ht="15.75" customHeight="1">
      <c r="A72" s="167">
        <v>57</v>
      </c>
      <c r="B72" s="49">
        <v>32361</v>
      </c>
      <c r="C72" s="50" t="s">
        <v>117</v>
      </c>
      <c r="D72" s="51" t="s">
        <v>118</v>
      </c>
      <c r="E72" s="52">
        <v>2000</v>
      </c>
      <c r="F72" s="53">
        <v>2050</v>
      </c>
      <c r="G72" s="53">
        <v>2100</v>
      </c>
      <c r="H72" s="53">
        <v>2000</v>
      </c>
      <c r="I72" s="53">
        <v>2000</v>
      </c>
      <c r="J72" s="52">
        <v>2000</v>
      </c>
      <c r="K72" s="55"/>
      <c r="L72" s="63" t="s">
        <v>30</v>
      </c>
      <c r="M72" s="176">
        <v>11000</v>
      </c>
      <c r="N72" s="183">
        <f t="shared" si="0"/>
        <v>13750</v>
      </c>
      <c r="O72" s="4"/>
      <c r="P72" s="53">
        <v>2050</v>
      </c>
      <c r="Q72" s="53">
        <v>2100</v>
      </c>
      <c r="R72" s="53">
        <v>2000</v>
      </c>
      <c r="S72" s="53">
        <v>2000</v>
      </c>
      <c r="T72" s="52"/>
      <c r="U72" s="171" t="s">
        <v>30</v>
      </c>
      <c r="Z72" s="165"/>
    </row>
    <row r="73" spans="1:26" ht="12.75" customHeight="1">
      <c r="A73" s="167">
        <v>58</v>
      </c>
      <c r="B73" s="49">
        <v>32371</v>
      </c>
      <c r="C73" s="50" t="s">
        <v>266</v>
      </c>
      <c r="D73" s="51" t="s">
        <v>267</v>
      </c>
      <c r="E73" s="52"/>
      <c r="F73" s="53"/>
      <c r="G73" s="53"/>
      <c r="H73" s="53"/>
      <c r="I73" s="53"/>
      <c r="J73" s="52"/>
      <c r="K73" s="55"/>
      <c r="L73" s="63"/>
      <c r="M73" s="176">
        <v>5000</v>
      </c>
      <c r="N73" s="183">
        <f t="shared" si="0"/>
        <v>6250</v>
      </c>
      <c r="P73" s="53"/>
      <c r="Q73" s="53"/>
      <c r="R73" s="53"/>
      <c r="S73" s="53"/>
      <c r="T73" s="52"/>
      <c r="U73" s="171" t="s">
        <v>30</v>
      </c>
      <c r="Z73" s="165"/>
    </row>
    <row r="74" spans="1:26" ht="12.75" customHeight="1">
      <c r="A74" s="167">
        <v>59</v>
      </c>
      <c r="B74" s="49">
        <v>32372</v>
      </c>
      <c r="C74" s="50" t="s">
        <v>119</v>
      </c>
      <c r="D74" s="51" t="s">
        <v>120</v>
      </c>
      <c r="E74" s="52">
        <v>3000</v>
      </c>
      <c r="F74" s="53">
        <v>3100</v>
      </c>
      <c r="G74" s="53">
        <v>3200</v>
      </c>
      <c r="H74" s="53">
        <v>2000</v>
      </c>
      <c r="I74" s="53">
        <v>2000</v>
      </c>
      <c r="J74" s="52">
        <v>3000</v>
      </c>
      <c r="K74" s="55"/>
      <c r="L74" s="63" t="s">
        <v>30</v>
      </c>
      <c r="M74" s="176">
        <v>25000</v>
      </c>
      <c r="N74" s="183">
        <f t="shared" si="0"/>
        <v>31250</v>
      </c>
      <c r="P74" s="53">
        <v>3100</v>
      </c>
      <c r="Q74" s="53">
        <v>3200</v>
      </c>
      <c r="R74" s="53">
        <v>2000</v>
      </c>
      <c r="S74" s="53">
        <v>2000</v>
      </c>
      <c r="T74" s="52"/>
      <c r="U74" s="171" t="s">
        <v>30</v>
      </c>
      <c r="Z74" s="165"/>
    </row>
    <row r="75" spans="1:26" ht="12.75" customHeight="1">
      <c r="A75" s="167">
        <v>60</v>
      </c>
      <c r="B75" s="49">
        <v>32377</v>
      </c>
      <c r="C75" s="50" t="s">
        <v>221</v>
      </c>
      <c r="D75" s="51" t="s">
        <v>222</v>
      </c>
      <c r="E75" s="52"/>
      <c r="F75" s="53"/>
      <c r="G75" s="53"/>
      <c r="H75" s="53"/>
      <c r="I75" s="53"/>
      <c r="J75" s="52"/>
      <c r="K75" s="55"/>
      <c r="L75" s="63"/>
      <c r="M75" s="176">
        <v>21000</v>
      </c>
      <c r="N75" s="183">
        <f t="shared" si="0"/>
        <v>26250</v>
      </c>
      <c r="P75" s="53"/>
      <c r="Q75" s="53"/>
      <c r="R75" s="53"/>
      <c r="S75" s="53"/>
      <c r="T75" s="52"/>
      <c r="U75" s="171" t="s">
        <v>30</v>
      </c>
      <c r="Z75" s="165"/>
    </row>
    <row r="76" spans="1:26" ht="12.75" customHeight="1">
      <c r="A76" s="167">
        <v>61</v>
      </c>
      <c r="B76" s="49">
        <v>32379</v>
      </c>
      <c r="C76" s="50" t="s">
        <v>121</v>
      </c>
      <c r="D76" s="51" t="s">
        <v>122</v>
      </c>
      <c r="E76" s="52">
        <v>5000</v>
      </c>
      <c r="F76" s="53">
        <v>5100</v>
      </c>
      <c r="G76" s="53">
        <v>5300</v>
      </c>
      <c r="H76" s="53">
        <v>3000</v>
      </c>
      <c r="I76" s="53">
        <v>3000</v>
      </c>
      <c r="J76" s="52">
        <v>5000</v>
      </c>
      <c r="K76" s="55"/>
      <c r="L76" s="63" t="s">
        <v>30</v>
      </c>
      <c r="M76" s="176">
        <v>10000</v>
      </c>
      <c r="N76" s="183">
        <f t="shared" si="0"/>
        <v>12500</v>
      </c>
      <c r="P76" s="53">
        <v>5100</v>
      </c>
      <c r="Q76" s="53">
        <v>5300</v>
      </c>
      <c r="R76" s="53">
        <v>3000</v>
      </c>
      <c r="S76" s="53">
        <v>3000</v>
      </c>
      <c r="T76" s="52"/>
      <c r="U76" s="171" t="s">
        <v>30</v>
      </c>
      <c r="Z76" s="165"/>
    </row>
    <row r="77" spans="1:26" ht="12.75" customHeight="1">
      <c r="A77" s="167">
        <v>62</v>
      </c>
      <c r="B77" s="49">
        <v>32381</v>
      </c>
      <c r="C77" s="50" t="s">
        <v>223</v>
      </c>
      <c r="D77" s="51" t="s">
        <v>268</v>
      </c>
      <c r="E77" s="52">
        <v>9000</v>
      </c>
      <c r="F77" s="53">
        <v>9200</v>
      </c>
      <c r="G77" s="53">
        <v>9400</v>
      </c>
      <c r="H77" s="53">
        <v>5000</v>
      </c>
      <c r="I77" s="53">
        <v>6000</v>
      </c>
      <c r="J77" s="52">
        <v>9000</v>
      </c>
      <c r="K77" s="55"/>
      <c r="L77" s="63" t="s">
        <v>30</v>
      </c>
      <c r="M77" s="176">
        <v>15000</v>
      </c>
      <c r="N77" s="183">
        <f t="shared" si="0"/>
        <v>18750</v>
      </c>
      <c r="P77" s="53">
        <v>9200</v>
      </c>
      <c r="Q77" s="53">
        <v>9400</v>
      </c>
      <c r="R77" s="53">
        <v>5000</v>
      </c>
      <c r="S77" s="53">
        <v>6000</v>
      </c>
      <c r="T77" s="52"/>
      <c r="U77" s="171" t="s">
        <v>30</v>
      </c>
      <c r="Z77" s="165"/>
    </row>
    <row r="78" spans="1:26" ht="12.75" customHeight="1">
      <c r="A78" s="167">
        <v>63</v>
      </c>
      <c r="B78" s="49">
        <v>32389</v>
      </c>
      <c r="C78" s="50" t="s">
        <v>224</v>
      </c>
      <c r="D78" s="51" t="s">
        <v>225</v>
      </c>
      <c r="E78" s="52"/>
      <c r="F78" s="53"/>
      <c r="G78" s="53"/>
      <c r="H78" s="53"/>
      <c r="I78" s="53"/>
      <c r="J78" s="52"/>
      <c r="K78" s="55"/>
      <c r="L78" s="63"/>
      <c r="M78" s="176">
        <f>840*12</f>
        <v>10080</v>
      </c>
      <c r="N78" s="183">
        <f t="shared" si="0"/>
        <v>12600</v>
      </c>
      <c r="P78" s="53"/>
      <c r="Q78" s="53"/>
      <c r="R78" s="53"/>
      <c r="S78" s="53"/>
      <c r="T78" s="52"/>
      <c r="U78" s="171" t="s">
        <v>30</v>
      </c>
      <c r="Z78" s="165"/>
    </row>
    <row r="79" spans="1:26" ht="12.75" customHeight="1">
      <c r="A79" s="167">
        <v>64</v>
      </c>
      <c r="B79" s="49">
        <v>32391</v>
      </c>
      <c r="C79" s="50" t="s">
        <v>199</v>
      </c>
      <c r="D79" s="51"/>
      <c r="E79" s="52"/>
      <c r="F79" s="53"/>
      <c r="G79" s="53"/>
      <c r="H79" s="53"/>
      <c r="I79" s="53"/>
      <c r="J79" s="52"/>
      <c r="K79" s="55"/>
      <c r="L79" s="63"/>
      <c r="M79" s="176">
        <v>0</v>
      </c>
      <c r="N79" s="183">
        <f t="shared" ref="N79:N108" si="1">M79*0.25+M79</f>
        <v>0</v>
      </c>
      <c r="P79" s="53"/>
      <c r="Q79" s="53"/>
      <c r="R79" s="53"/>
      <c r="S79" s="53"/>
      <c r="T79" s="52"/>
      <c r="U79" s="171" t="s">
        <v>30</v>
      </c>
      <c r="Z79" s="165"/>
    </row>
    <row r="80" spans="1:26" ht="12.75" customHeight="1">
      <c r="A80" s="167">
        <v>65</v>
      </c>
      <c r="B80" s="49">
        <v>32392</v>
      </c>
      <c r="C80" s="50" t="s">
        <v>226</v>
      </c>
      <c r="D80" s="51" t="s">
        <v>227</v>
      </c>
      <c r="E80" s="52"/>
      <c r="F80" s="53"/>
      <c r="G80" s="53"/>
      <c r="H80" s="53"/>
      <c r="I80" s="53"/>
      <c r="J80" s="52"/>
      <c r="K80" s="55"/>
      <c r="L80" s="63"/>
      <c r="M80" s="176">
        <v>0</v>
      </c>
      <c r="N80" s="183">
        <f t="shared" si="1"/>
        <v>0</v>
      </c>
      <c r="P80" s="53"/>
      <c r="Q80" s="53"/>
      <c r="R80" s="53"/>
      <c r="S80" s="53"/>
      <c r="T80" s="52"/>
      <c r="U80" s="171" t="s">
        <v>30</v>
      </c>
      <c r="Z80" s="165"/>
    </row>
    <row r="81" spans="1:26" ht="12.75" customHeight="1">
      <c r="A81" s="167">
        <v>66</v>
      </c>
      <c r="B81" s="49">
        <v>32393</v>
      </c>
      <c r="C81" s="50" t="s">
        <v>198</v>
      </c>
      <c r="D81" s="51"/>
      <c r="E81" s="52"/>
      <c r="F81" s="53"/>
      <c r="G81" s="53"/>
      <c r="H81" s="53"/>
      <c r="I81" s="53"/>
      <c r="J81" s="52"/>
      <c r="K81" s="55"/>
      <c r="L81" s="63"/>
      <c r="M81" s="176">
        <v>1500</v>
      </c>
      <c r="N81" s="183">
        <f t="shared" si="1"/>
        <v>1875</v>
      </c>
      <c r="P81" s="53"/>
      <c r="Q81" s="53"/>
      <c r="R81" s="53"/>
      <c r="S81" s="53"/>
      <c r="T81" s="52"/>
      <c r="U81" s="171" t="s">
        <v>30</v>
      </c>
      <c r="Z81" s="165"/>
    </row>
    <row r="82" spans="1:26" ht="12.75" customHeight="1">
      <c r="A82" s="167">
        <v>67</v>
      </c>
      <c r="B82" s="133">
        <v>32399</v>
      </c>
      <c r="C82" s="128" t="s">
        <v>124</v>
      </c>
      <c r="D82" s="124"/>
      <c r="E82" s="125">
        <v>2500</v>
      </c>
      <c r="F82" s="126">
        <v>2600</v>
      </c>
      <c r="G82" s="126">
        <v>2600</v>
      </c>
      <c r="H82" s="126">
        <v>2000</v>
      </c>
      <c r="I82" s="126">
        <v>2000</v>
      </c>
      <c r="J82" s="125">
        <v>2500</v>
      </c>
      <c r="K82" s="127"/>
      <c r="L82" s="128" t="s">
        <v>30</v>
      </c>
      <c r="M82" s="179">
        <v>15000</v>
      </c>
      <c r="N82" s="183">
        <f t="shared" si="1"/>
        <v>18750</v>
      </c>
      <c r="P82" s="53">
        <v>2600</v>
      </c>
      <c r="Q82" s="53">
        <v>2600</v>
      </c>
      <c r="R82" s="53">
        <v>2000</v>
      </c>
      <c r="S82" s="53">
        <v>2000</v>
      </c>
      <c r="T82" s="52"/>
      <c r="U82" s="171" t="s">
        <v>30</v>
      </c>
      <c r="Z82" s="165"/>
    </row>
    <row r="83" spans="1:26" ht="12.75" customHeight="1">
      <c r="A83" s="167">
        <v>68</v>
      </c>
      <c r="B83" s="49">
        <v>32412</v>
      </c>
      <c r="C83" s="128" t="s">
        <v>269</v>
      </c>
      <c r="D83" s="124" t="s">
        <v>270</v>
      </c>
      <c r="E83" s="125"/>
      <c r="F83" s="126"/>
      <c r="G83" s="126"/>
      <c r="H83" s="126"/>
      <c r="I83" s="126"/>
      <c r="J83" s="125"/>
      <c r="K83" s="127"/>
      <c r="L83" s="128"/>
      <c r="M83" s="179">
        <v>500</v>
      </c>
      <c r="N83" s="183">
        <f t="shared" si="1"/>
        <v>625</v>
      </c>
      <c r="P83" s="53"/>
      <c r="Q83" s="53"/>
      <c r="R83" s="53"/>
      <c r="S83" s="53"/>
      <c r="T83" s="52"/>
      <c r="U83" s="171" t="s">
        <v>30</v>
      </c>
      <c r="Z83" s="165"/>
    </row>
    <row r="84" spans="1:26" ht="12.75" customHeight="1">
      <c r="A84" s="167">
        <v>69</v>
      </c>
      <c r="B84" s="49">
        <v>32919</v>
      </c>
      <c r="C84" s="50" t="s">
        <v>125</v>
      </c>
      <c r="D84" s="51" t="s">
        <v>126</v>
      </c>
      <c r="E84" s="52">
        <v>15000</v>
      </c>
      <c r="F84" s="53">
        <v>15300</v>
      </c>
      <c r="G84" s="53">
        <v>15700</v>
      </c>
      <c r="H84" s="53">
        <v>9000</v>
      </c>
      <c r="I84" s="53">
        <v>9000</v>
      </c>
      <c r="J84" s="52">
        <v>15000</v>
      </c>
      <c r="K84" s="55"/>
      <c r="L84" s="63" t="s">
        <v>30</v>
      </c>
      <c r="M84" s="176">
        <v>60000</v>
      </c>
      <c r="N84" s="183">
        <f t="shared" si="1"/>
        <v>75000</v>
      </c>
      <c r="P84" s="53">
        <v>15300</v>
      </c>
      <c r="Q84" s="53">
        <v>15700</v>
      </c>
      <c r="R84" s="53">
        <v>9000</v>
      </c>
      <c r="S84" s="53">
        <v>9000</v>
      </c>
      <c r="T84" s="159"/>
      <c r="U84" s="171" t="s">
        <v>30</v>
      </c>
      <c r="Z84" s="165"/>
    </row>
    <row r="85" spans="1:26" ht="12.75" customHeight="1">
      <c r="A85" s="167">
        <v>70</v>
      </c>
      <c r="B85" s="49">
        <v>32922</v>
      </c>
      <c r="C85" s="50" t="s">
        <v>127</v>
      </c>
      <c r="D85" s="51" t="s">
        <v>128</v>
      </c>
      <c r="E85" s="52">
        <v>38000</v>
      </c>
      <c r="F85" s="53">
        <v>38700</v>
      </c>
      <c r="G85" s="53">
        <v>39700</v>
      </c>
      <c r="H85" s="53">
        <v>22000</v>
      </c>
      <c r="I85" s="53">
        <v>23000</v>
      </c>
      <c r="J85" s="52">
        <v>38000</v>
      </c>
      <c r="K85" s="55"/>
      <c r="L85" s="63" t="s">
        <v>30</v>
      </c>
      <c r="M85" s="176">
        <v>15070</v>
      </c>
      <c r="N85" s="183">
        <f>M85*0.25+M85</f>
        <v>18837.5</v>
      </c>
      <c r="P85" s="53">
        <v>38700</v>
      </c>
      <c r="Q85" s="53">
        <v>39700</v>
      </c>
      <c r="R85" s="53">
        <v>22000</v>
      </c>
      <c r="S85" s="53">
        <v>23000</v>
      </c>
      <c r="T85" s="52"/>
      <c r="U85" s="171" t="s">
        <v>30</v>
      </c>
      <c r="Z85" s="165"/>
    </row>
    <row r="86" spans="1:26" ht="12.75" customHeight="1">
      <c r="A86" s="167">
        <v>71</v>
      </c>
      <c r="B86" s="49">
        <v>32922</v>
      </c>
      <c r="C86" s="50" t="s">
        <v>195</v>
      </c>
      <c r="D86" s="51"/>
      <c r="E86" s="52"/>
      <c r="F86" s="53"/>
      <c r="G86" s="53"/>
      <c r="H86" s="53"/>
      <c r="I86" s="53"/>
      <c r="J86" s="52"/>
      <c r="K86" s="55"/>
      <c r="L86" s="63"/>
      <c r="M86" s="176">
        <v>20050</v>
      </c>
      <c r="N86" s="183">
        <f t="shared" si="1"/>
        <v>25062.5</v>
      </c>
      <c r="P86" s="53"/>
      <c r="Q86" s="53"/>
      <c r="R86" s="53"/>
      <c r="S86" s="53"/>
      <c r="T86" s="52"/>
      <c r="U86" s="171"/>
      <c r="Z86" s="165"/>
    </row>
    <row r="87" spans="1:26" ht="12.75" customHeight="1">
      <c r="A87" s="167">
        <v>72</v>
      </c>
      <c r="B87" s="49">
        <v>32931</v>
      </c>
      <c r="C87" s="50" t="s">
        <v>129</v>
      </c>
      <c r="D87" s="51" t="s">
        <v>130</v>
      </c>
      <c r="E87" s="52">
        <v>18000</v>
      </c>
      <c r="F87" s="53">
        <v>18400</v>
      </c>
      <c r="G87" s="53">
        <v>18800</v>
      </c>
      <c r="H87" s="53">
        <v>11000</v>
      </c>
      <c r="I87" s="53">
        <v>11000</v>
      </c>
      <c r="J87" s="52">
        <v>18000</v>
      </c>
      <c r="K87" s="55"/>
      <c r="L87" s="63" t="s">
        <v>30</v>
      </c>
      <c r="M87" s="176">
        <v>5000</v>
      </c>
      <c r="N87" s="183">
        <f t="shared" si="1"/>
        <v>6250</v>
      </c>
      <c r="P87" s="53">
        <v>18400</v>
      </c>
      <c r="Q87" s="53">
        <v>18800</v>
      </c>
      <c r="R87" s="53">
        <v>11000</v>
      </c>
      <c r="S87" s="53">
        <v>11000</v>
      </c>
      <c r="T87" s="52"/>
      <c r="U87" s="171" t="s">
        <v>30</v>
      </c>
      <c r="Z87" s="165"/>
    </row>
    <row r="88" spans="1:26" ht="12.75" customHeight="1">
      <c r="A88" s="167">
        <v>73</v>
      </c>
      <c r="B88" s="49">
        <v>32941</v>
      </c>
      <c r="C88" s="50" t="s">
        <v>197</v>
      </c>
      <c r="D88" s="51"/>
      <c r="E88" s="52"/>
      <c r="F88" s="53"/>
      <c r="G88" s="53"/>
      <c r="H88" s="53"/>
      <c r="I88" s="53"/>
      <c r="J88" s="52"/>
      <c r="K88" s="55"/>
      <c r="L88" s="63"/>
      <c r="M88" s="176">
        <v>900</v>
      </c>
      <c r="N88" s="183">
        <f t="shared" si="1"/>
        <v>1125</v>
      </c>
      <c r="P88" s="53"/>
      <c r="Q88" s="53"/>
      <c r="R88" s="53"/>
      <c r="S88" s="53"/>
      <c r="T88" s="52"/>
      <c r="U88" s="171" t="s">
        <v>30</v>
      </c>
      <c r="Z88" s="165"/>
    </row>
    <row r="89" spans="1:26" ht="12.75" customHeight="1">
      <c r="A89" s="167">
        <v>74</v>
      </c>
      <c r="B89" s="49">
        <v>32991</v>
      </c>
      <c r="C89" s="50" t="s">
        <v>271</v>
      </c>
      <c r="D89" s="51" t="s">
        <v>272</v>
      </c>
      <c r="E89" s="52"/>
      <c r="F89" s="53"/>
      <c r="G89" s="53"/>
      <c r="H89" s="53"/>
      <c r="I89" s="53"/>
      <c r="J89" s="52"/>
      <c r="K89" s="55"/>
      <c r="L89" s="63"/>
      <c r="M89" s="176">
        <v>1000</v>
      </c>
      <c r="N89" s="183">
        <f t="shared" si="1"/>
        <v>1250</v>
      </c>
      <c r="P89" s="53"/>
      <c r="Q89" s="53"/>
      <c r="R89" s="53"/>
      <c r="S89" s="53"/>
      <c r="T89" s="52"/>
      <c r="U89" s="171" t="s">
        <v>30</v>
      </c>
      <c r="Z89" s="165"/>
    </row>
    <row r="90" spans="1:26" ht="12.75" customHeight="1">
      <c r="A90" s="167">
        <v>75</v>
      </c>
      <c r="B90" s="49">
        <v>32999</v>
      </c>
      <c r="C90" s="50" t="s">
        <v>131</v>
      </c>
      <c r="D90" s="51" t="s">
        <v>132</v>
      </c>
      <c r="E90" s="52">
        <v>1500</v>
      </c>
      <c r="F90" s="53">
        <v>1550</v>
      </c>
      <c r="G90" s="53">
        <v>1600</v>
      </c>
      <c r="H90" s="53">
        <v>1000</v>
      </c>
      <c r="I90" s="53">
        <v>1000</v>
      </c>
      <c r="J90" s="52">
        <v>1500</v>
      </c>
      <c r="K90" s="55"/>
      <c r="L90" s="63" t="s">
        <v>30</v>
      </c>
      <c r="M90" s="180">
        <v>90000</v>
      </c>
      <c r="N90" s="183">
        <f t="shared" si="1"/>
        <v>112500</v>
      </c>
      <c r="P90" s="53">
        <v>1550</v>
      </c>
      <c r="Q90" s="53">
        <v>1600</v>
      </c>
      <c r="R90" s="53">
        <v>1000</v>
      </c>
      <c r="S90" s="53">
        <v>1000</v>
      </c>
      <c r="T90" s="52"/>
      <c r="U90" s="171" t="s">
        <v>30</v>
      </c>
      <c r="Z90" s="165"/>
    </row>
    <row r="91" spans="1:26" ht="12.75" customHeight="1">
      <c r="A91" s="167">
        <v>76</v>
      </c>
      <c r="B91" s="49"/>
      <c r="C91" s="50" t="s">
        <v>273</v>
      </c>
      <c r="D91" s="51"/>
      <c r="E91" s="52"/>
      <c r="F91" s="53"/>
      <c r="G91" s="53"/>
      <c r="H91" s="53"/>
      <c r="I91" s="53"/>
      <c r="J91" s="52"/>
      <c r="K91" s="55"/>
      <c r="L91" s="63"/>
      <c r="M91" s="176"/>
      <c r="N91" s="183">
        <f t="shared" si="1"/>
        <v>0</v>
      </c>
      <c r="P91" s="53"/>
      <c r="Q91" s="53"/>
      <c r="R91" s="53"/>
      <c r="S91" s="53"/>
      <c r="T91" s="52"/>
      <c r="U91" s="171" t="s">
        <v>30</v>
      </c>
      <c r="Z91" s="165"/>
    </row>
    <row r="92" spans="1:26" ht="12.75" customHeight="1">
      <c r="A92" s="167">
        <v>77</v>
      </c>
      <c r="B92" s="49"/>
      <c r="C92" s="50" t="s">
        <v>229</v>
      </c>
      <c r="D92" s="51"/>
      <c r="E92" s="52"/>
      <c r="F92" s="53"/>
      <c r="G92" s="53"/>
      <c r="H92" s="53"/>
      <c r="I92" s="53"/>
      <c r="J92" s="52"/>
      <c r="K92" s="55"/>
      <c r="L92" s="63"/>
      <c r="M92" s="176">
        <v>20000</v>
      </c>
      <c r="N92" s="183">
        <f t="shared" si="1"/>
        <v>25000</v>
      </c>
      <c r="P92" s="53"/>
      <c r="Q92" s="53"/>
      <c r="R92" s="53"/>
      <c r="S92" s="53"/>
      <c r="T92" s="52"/>
      <c r="U92" s="171" t="s">
        <v>30</v>
      </c>
      <c r="Z92" s="165"/>
    </row>
    <row r="93" spans="1:26" ht="12.75" customHeight="1">
      <c r="A93" s="167">
        <v>78</v>
      </c>
      <c r="B93" s="49"/>
      <c r="C93" s="50" t="s">
        <v>305</v>
      </c>
      <c r="D93" s="51"/>
      <c r="E93" s="52"/>
      <c r="F93" s="53"/>
      <c r="G93" s="53"/>
      <c r="H93" s="53"/>
      <c r="I93" s="53"/>
      <c r="J93" s="52"/>
      <c r="K93" s="55"/>
      <c r="L93" s="63"/>
      <c r="M93" s="176">
        <v>80000</v>
      </c>
      <c r="N93" s="183">
        <f t="shared" si="1"/>
        <v>100000</v>
      </c>
      <c r="P93" s="53"/>
      <c r="Q93" s="53"/>
      <c r="R93" s="53"/>
      <c r="S93" s="53"/>
      <c r="T93" s="52"/>
      <c r="U93" s="171" t="s">
        <v>30</v>
      </c>
      <c r="Z93" s="165"/>
    </row>
    <row r="94" spans="1:26" ht="12.75" customHeight="1">
      <c r="A94" s="167">
        <v>79</v>
      </c>
      <c r="B94" s="49"/>
      <c r="C94" s="50" t="s">
        <v>230</v>
      </c>
      <c r="D94" s="51"/>
      <c r="E94" s="52"/>
      <c r="F94" s="53"/>
      <c r="G94" s="53"/>
      <c r="H94" s="53"/>
      <c r="I94" s="53"/>
      <c r="J94" s="52"/>
      <c r="K94" s="55"/>
      <c r="L94" s="63"/>
      <c r="M94" s="176">
        <v>145000</v>
      </c>
      <c r="N94" s="183">
        <f t="shared" si="1"/>
        <v>181250</v>
      </c>
      <c r="P94" s="53"/>
      <c r="Q94" s="53"/>
      <c r="R94" s="53"/>
      <c r="S94" s="53"/>
      <c r="T94" s="52"/>
      <c r="U94" s="171" t="s">
        <v>30</v>
      </c>
      <c r="Z94" s="165"/>
    </row>
    <row r="95" spans="1:26" ht="12.75" customHeight="1">
      <c r="A95" s="167">
        <v>80</v>
      </c>
      <c r="B95" s="49"/>
      <c r="C95" s="50" t="s">
        <v>231</v>
      </c>
      <c r="D95" s="51"/>
      <c r="E95" s="52"/>
      <c r="F95" s="53"/>
      <c r="G95" s="53"/>
      <c r="H95" s="53"/>
      <c r="I95" s="53"/>
      <c r="J95" s="52"/>
      <c r="K95" s="55"/>
      <c r="L95" s="63"/>
      <c r="M95" s="176">
        <v>0</v>
      </c>
      <c r="N95" s="183">
        <f t="shared" si="1"/>
        <v>0</v>
      </c>
      <c r="P95" s="53"/>
      <c r="Q95" s="53"/>
      <c r="R95" s="53"/>
      <c r="S95" s="53"/>
      <c r="T95" s="52"/>
      <c r="U95" s="171" t="s">
        <v>30</v>
      </c>
      <c r="Z95" s="165"/>
    </row>
    <row r="96" spans="1:26" ht="12.75" customHeight="1">
      <c r="A96" s="167">
        <v>81</v>
      </c>
      <c r="B96" s="49"/>
      <c r="C96" s="50" t="s">
        <v>275</v>
      </c>
      <c r="D96" s="51"/>
      <c r="E96" s="52"/>
      <c r="F96" s="53"/>
      <c r="G96" s="53"/>
      <c r="H96" s="53"/>
      <c r="I96" s="53"/>
      <c r="J96" s="52"/>
      <c r="K96" s="55"/>
      <c r="L96" s="63"/>
      <c r="M96" s="176">
        <v>5000</v>
      </c>
      <c r="N96" s="183">
        <f t="shared" si="1"/>
        <v>6250</v>
      </c>
      <c r="P96" s="53"/>
      <c r="Q96" s="53"/>
      <c r="R96" s="53"/>
      <c r="S96" s="53"/>
      <c r="T96" s="52"/>
      <c r="U96" s="171" t="s">
        <v>30</v>
      </c>
      <c r="Z96" s="165"/>
    </row>
    <row r="97" spans="1:26" ht="12.75" customHeight="1">
      <c r="A97" s="167">
        <v>82</v>
      </c>
      <c r="B97" s="49">
        <v>34312</v>
      </c>
      <c r="C97" s="50" t="s">
        <v>133</v>
      </c>
      <c r="D97" s="51" t="s">
        <v>134</v>
      </c>
      <c r="E97" s="52">
        <v>19000</v>
      </c>
      <c r="F97" s="53">
        <v>19400</v>
      </c>
      <c r="G97" s="53">
        <v>19900</v>
      </c>
      <c r="H97" s="53">
        <v>12000</v>
      </c>
      <c r="I97" s="53">
        <v>12000</v>
      </c>
      <c r="J97" s="52">
        <v>19000</v>
      </c>
      <c r="K97" s="55"/>
      <c r="L97" s="63" t="s">
        <v>30</v>
      </c>
      <c r="M97" s="176">
        <v>4000</v>
      </c>
      <c r="N97" s="183">
        <f t="shared" si="1"/>
        <v>5000</v>
      </c>
      <c r="P97" s="53">
        <v>19400</v>
      </c>
      <c r="Q97" s="53">
        <v>19900</v>
      </c>
      <c r="R97" s="53">
        <v>12000</v>
      </c>
      <c r="S97" s="53">
        <v>12000</v>
      </c>
      <c r="T97" s="52"/>
      <c r="U97" s="171" t="s">
        <v>30</v>
      </c>
      <c r="Z97" s="165"/>
    </row>
    <row r="98" spans="1:26" ht="12.75" customHeight="1">
      <c r="A98" s="167">
        <v>83</v>
      </c>
      <c r="B98" s="49">
        <v>34333</v>
      </c>
      <c r="C98" s="50" t="s">
        <v>135</v>
      </c>
      <c r="D98" s="51" t="s">
        <v>136</v>
      </c>
      <c r="E98" s="52">
        <v>2500</v>
      </c>
      <c r="F98" s="53">
        <v>2600</v>
      </c>
      <c r="G98" s="53">
        <v>2600</v>
      </c>
      <c r="H98" s="53">
        <v>2000</v>
      </c>
      <c r="I98" s="53">
        <v>2000</v>
      </c>
      <c r="J98" s="52">
        <v>2500</v>
      </c>
      <c r="K98" s="55"/>
      <c r="L98" s="63" t="s">
        <v>30</v>
      </c>
      <c r="M98" s="176">
        <v>92</v>
      </c>
      <c r="N98" s="183">
        <f t="shared" si="1"/>
        <v>115</v>
      </c>
      <c r="P98" s="53">
        <v>2600</v>
      </c>
      <c r="Q98" s="53">
        <v>2600</v>
      </c>
      <c r="R98" s="53">
        <v>2000</v>
      </c>
      <c r="S98" s="53">
        <v>2000</v>
      </c>
      <c r="T98" s="52"/>
      <c r="U98" s="171" t="s">
        <v>30</v>
      </c>
      <c r="Z98" s="165"/>
    </row>
    <row r="99" spans="1:26" ht="12.75" customHeight="1">
      <c r="A99" s="167">
        <v>84</v>
      </c>
      <c r="B99" s="49">
        <v>38129</v>
      </c>
      <c r="C99" s="50" t="s">
        <v>232</v>
      </c>
      <c r="D99" s="51"/>
      <c r="E99" s="52">
        <v>1500</v>
      </c>
      <c r="F99" s="53">
        <v>1550</v>
      </c>
      <c r="G99" s="53">
        <v>1600</v>
      </c>
      <c r="H99" s="53">
        <v>1000</v>
      </c>
      <c r="I99" s="53">
        <v>1000</v>
      </c>
      <c r="J99" s="52">
        <v>1500</v>
      </c>
      <c r="K99" s="55"/>
      <c r="L99" s="63" t="s">
        <v>30</v>
      </c>
      <c r="M99" s="176">
        <v>0</v>
      </c>
      <c r="N99" s="183">
        <f t="shared" si="1"/>
        <v>0</v>
      </c>
      <c r="P99" s="53">
        <v>1550</v>
      </c>
      <c r="Q99" s="53">
        <v>1600</v>
      </c>
      <c r="R99" s="53">
        <v>1000</v>
      </c>
      <c r="S99" s="53">
        <v>1000</v>
      </c>
      <c r="T99" s="52"/>
      <c r="U99" s="171" t="s">
        <v>30</v>
      </c>
      <c r="Z99" s="165"/>
    </row>
    <row r="100" spans="1:26" ht="12.75" customHeight="1">
      <c r="A100" s="167">
        <v>85</v>
      </c>
      <c r="B100" s="62"/>
      <c r="C100" s="56" t="s">
        <v>243</v>
      </c>
      <c r="D100" s="57"/>
      <c r="E100" s="58"/>
      <c r="F100" s="59"/>
      <c r="G100" s="59"/>
      <c r="H100" s="59"/>
      <c r="I100" s="59"/>
      <c r="J100" s="58"/>
      <c r="K100" s="61"/>
      <c r="L100" s="48"/>
      <c r="M100" s="180">
        <f>+M101+M102+M103</f>
        <v>52020</v>
      </c>
      <c r="N100" s="183">
        <f t="shared" si="1"/>
        <v>65025</v>
      </c>
      <c r="P100" s="156">
        <f>SUM(P101:P102)</f>
        <v>0</v>
      </c>
      <c r="Q100" s="156">
        <f>SUM(Q101:Q102)</f>
        <v>0</v>
      </c>
      <c r="R100" s="156">
        <f>SUM(R101:R102)</f>
        <v>0</v>
      </c>
      <c r="S100" s="156">
        <f>SUM(S101:S102)</f>
        <v>0</v>
      </c>
      <c r="T100" s="156"/>
      <c r="U100" s="173"/>
      <c r="Z100" s="165"/>
    </row>
    <row r="101" spans="1:26" ht="12.75" customHeight="1">
      <c r="A101" s="167">
        <v>86</v>
      </c>
      <c r="B101" s="49">
        <v>41261</v>
      </c>
      <c r="C101" s="50" t="s">
        <v>234</v>
      </c>
      <c r="D101" s="167"/>
      <c r="E101" s="167"/>
      <c r="F101" s="167"/>
      <c r="G101" s="167"/>
      <c r="H101" s="167"/>
      <c r="I101" s="167"/>
      <c r="J101" s="167"/>
      <c r="K101" s="167"/>
      <c r="L101" s="167"/>
      <c r="M101" s="181"/>
      <c r="N101" s="186">
        <f t="shared" si="1"/>
        <v>0</v>
      </c>
      <c r="O101" s="167"/>
      <c r="P101" s="167"/>
      <c r="Q101" s="167"/>
      <c r="R101" s="167"/>
      <c r="S101" s="167"/>
      <c r="T101" s="167"/>
      <c r="U101" s="167"/>
      <c r="Z101" s="165"/>
    </row>
    <row r="102" spans="1:26" ht="12.75" customHeight="1">
      <c r="A102" s="167">
        <v>87</v>
      </c>
      <c r="B102" s="49">
        <v>42273</v>
      </c>
      <c r="C102" s="50" t="s">
        <v>233</v>
      </c>
      <c r="D102" s="51"/>
      <c r="E102" s="52"/>
      <c r="F102" s="53"/>
      <c r="G102" s="53"/>
      <c r="H102" s="53"/>
      <c r="I102" s="53"/>
      <c r="J102" s="55"/>
      <c r="K102" s="55"/>
      <c r="L102" s="55"/>
      <c r="M102" s="176">
        <v>40000</v>
      </c>
      <c r="N102" s="183">
        <f t="shared" si="1"/>
        <v>50000</v>
      </c>
      <c r="P102" s="53"/>
      <c r="Q102" s="53"/>
      <c r="R102" s="53"/>
      <c r="S102" s="53"/>
      <c r="T102" s="52"/>
      <c r="U102" s="171" t="s">
        <v>284</v>
      </c>
      <c r="Z102" s="164"/>
    </row>
    <row r="103" spans="1:26" ht="12.75" customHeight="1">
      <c r="A103" s="167">
        <v>88</v>
      </c>
      <c r="B103" s="49">
        <v>42411</v>
      </c>
      <c r="C103" s="50" t="s">
        <v>274</v>
      </c>
      <c r="D103" s="51"/>
      <c r="E103" s="52"/>
      <c r="F103" s="53"/>
      <c r="G103" s="53"/>
      <c r="H103" s="53"/>
      <c r="I103" s="53"/>
      <c r="J103" s="55"/>
      <c r="K103" s="55"/>
      <c r="L103" s="55"/>
      <c r="M103" s="176">
        <v>12020</v>
      </c>
      <c r="N103" s="183">
        <f t="shared" si="1"/>
        <v>15025</v>
      </c>
      <c r="P103" s="53"/>
      <c r="Q103" s="53"/>
      <c r="R103" s="53"/>
      <c r="S103" s="53"/>
      <c r="T103" s="52"/>
      <c r="U103" s="171" t="s">
        <v>30</v>
      </c>
      <c r="Z103" s="165"/>
    </row>
    <row r="104" spans="1:26" ht="12.75" customHeight="1">
      <c r="A104" s="167">
        <v>89</v>
      </c>
      <c r="B104" s="143"/>
      <c r="C104" s="144" t="s">
        <v>277</v>
      </c>
      <c r="D104" s="145"/>
      <c r="E104" s="146"/>
      <c r="F104" s="147"/>
      <c r="G104" s="147"/>
      <c r="H104" s="147"/>
      <c r="I104" s="147"/>
      <c r="J104" s="148"/>
      <c r="K104" s="148"/>
      <c r="L104" s="148"/>
      <c r="M104" s="180">
        <f>+SUM(M105:M107)</f>
        <v>317000</v>
      </c>
      <c r="N104" s="183">
        <f>M104</f>
        <v>317000</v>
      </c>
      <c r="P104" s="149" t="e">
        <f>SUM(#REF!+P105)</f>
        <v>#REF!</v>
      </c>
      <c r="Q104" s="149" t="e">
        <f>SUM(#REF!+Q105)</f>
        <v>#REF!</v>
      </c>
      <c r="R104" s="149" t="e">
        <f>SUM(#REF!+R105)</f>
        <v>#REF!</v>
      </c>
      <c r="S104" s="149" t="e">
        <f>SUM(#REF!+S105)</f>
        <v>#REF!</v>
      </c>
      <c r="T104" s="149"/>
      <c r="U104" s="174"/>
      <c r="Z104" s="165"/>
    </row>
    <row r="105" spans="1:26" ht="12.75" customHeight="1">
      <c r="A105" s="167">
        <v>90</v>
      </c>
      <c r="B105" s="49" t="s">
        <v>236</v>
      </c>
      <c r="C105" s="50" t="s">
        <v>194</v>
      </c>
      <c r="D105" s="51"/>
      <c r="E105" s="52"/>
      <c r="F105" s="53"/>
      <c r="G105" s="53"/>
      <c r="H105" s="53"/>
      <c r="I105" s="53"/>
      <c r="J105" s="55"/>
      <c r="K105" s="55"/>
      <c r="L105" s="55"/>
      <c r="M105" s="176">
        <v>317000</v>
      </c>
      <c r="N105" s="183">
        <f>M105</f>
        <v>317000</v>
      </c>
      <c r="P105" s="53"/>
      <c r="Q105" s="53"/>
      <c r="R105" s="53"/>
      <c r="S105" s="53"/>
      <c r="T105" s="52"/>
      <c r="U105" s="171" t="s">
        <v>284</v>
      </c>
      <c r="Z105" s="165"/>
    </row>
    <row r="106" spans="1:26" ht="12.75" customHeight="1">
      <c r="A106" s="167">
        <v>91</v>
      </c>
      <c r="B106" s="49" t="s">
        <v>236</v>
      </c>
      <c r="C106" s="50"/>
      <c r="D106" s="51"/>
      <c r="E106" s="52"/>
      <c r="F106" s="53"/>
      <c r="G106" s="53"/>
      <c r="H106" s="53"/>
      <c r="I106" s="53"/>
      <c r="J106" s="55"/>
      <c r="K106" s="55"/>
      <c r="L106" s="55"/>
      <c r="M106" s="176"/>
      <c r="N106" s="183">
        <f t="shared" si="1"/>
        <v>0</v>
      </c>
      <c r="P106" s="53"/>
      <c r="Q106" s="53"/>
      <c r="R106" s="53"/>
      <c r="S106" s="53"/>
      <c r="T106" s="52"/>
      <c r="U106" s="171" t="s">
        <v>285</v>
      </c>
      <c r="Z106" s="164"/>
    </row>
    <row r="107" spans="1:26" ht="12.75" customHeight="1">
      <c r="A107" s="167">
        <v>92</v>
      </c>
      <c r="B107" s="49"/>
      <c r="C107" s="50"/>
      <c r="D107" s="51"/>
      <c r="E107" s="52"/>
      <c r="F107" s="53"/>
      <c r="G107" s="53"/>
      <c r="H107" s="53"/>
      <c r="I107" s="53"/>
      <c r="J107" s="55"/>
      <c r="K107" s="55"/>
      <c r="L107" s="55"/>
      <c r="M107" s="176"/>
      <c r="N107" s="183">
        <f t="shared" si="1"/>
        <v>0</v>
      </c>
      <c r="P107" s="53"/>
      <c r="Q107" s="53"/>
      <c r="R107" s="53"/>
      <c r="S107" s="53"/>
      <c r="T107" s="52"/>
      <c r="U107" s="171"/>
      <c r="Z107" s="165"/>
    </row>
    <row r="108" spans="1:26" s="197" customFormat="1" ht="35.25" customHeight="1">
      <c r="A108" s="189"/>
      <c r="B108" s="190"/>
      <c r="C108" s="191" t="s">
        <v>306</v>
      </c>
      <c r="D108" s="192"/>
      <c r="E108" s="193" t="e">
        <f>SUM(#REF!+#REF!)</f>
        <v>#REF!</v>
      </c>
      <c r="F108" s="193" t="e">
        <f>SUM(#REF!+#REF!)</f>
        <v>#REF!</v>
      </c>
      <c r="G108" s="193" t="e">
        <f>SUM(#REF!+#REF!)</f>
        <v>#REF!</v>
      </c>
      <c r="H108" s="193" t="e">
        <f>SUM(#REF!+#REF!)</f>
        <v>#REF!</v>
      </c>
      <c r="I108" s="193" t="e">
        <f>SUM(#REF!+#REF!)</f>
        <v>#REF!</v>
      </c>
      <c r="J108" s="193" t="e">
        <f>SUM(#REF!+#REF!)</f>
        <v>#REF!</v>
      </c>
      <c r="K108" s="193" t="e">
        <f>SUM(#REF!+#REF!)</f>
        <v>#REF!</v>
      </c>
      <c r="L108" s="194"/>
      <c r="M108" s="195">
        <f>SUM(M104+M100+M51+M41+M22+M29+M15)</f>
        <v>2360288.09</v>
      </c>
      <c r="N108" s="196">
        <f t="shared" si="1"/>
        <v>2950360.1124999998</v>
      </c>
      <c r="P108" s="193" t="e">
        <f>SUM(P104+P100+P51+P22+P15)</f>
        <v>#REF!</v>
      </c>
      <c r="Q108" s="193" t="e">
        <f>SUM(Q104+Q100+Q51+Q22+Q15)</f>
        <v>#REF!</v>
      </c>
      <c r="R108" s="193" t="e">
        <f>SUM(R104+R100+R51+R22+R15)</f>
        <v>#REF!</v>
      </c>
      <c r="S108" s="193" t="e">
        <f>SUM(S104+S100+S51+S22+S15)</f>
        <v>#REF!</v>
      </c>
      <c r="T108" s="193"/>
      <c r="U108" s="198"/>
      <c r="Z108" s="199"/>
    </row>
    <row r="109" spans="1:26" ht="12.75" customHeight="1">
      <c r="A109"/>
      <c r="Z109" s="165"/>
    </row>
    <row r="110" spans="1:26" ht="12.75" customHeight="1">
      <c r="A110" s="10"/>
      <c r="B110"/>
      <c r="C110" s="163" t="s">
        <v>311</v>
      </c>
      <c r="D110"/>
      <c r="E110"/>
      <c r="F110"/>
      <c r="G110"/>
      <c r="H110"/>
      <c r="I110"/>
      <c r="J110"/>
      <c r="K110"/>
      <c r="Z110" s="164"/>
    </row>
    <row r="111" spans="1:26" ht="12.75" customHeight="1">
      <c r="A111"/>
      <c r="B111"/>
      <c r="C111" s="160"/>
      <c r="D111"/>
      <c r="E111"/>
      <c r="F111"/>
      <c r="G111"/>
      <c r="H111"/>
      <c r="I111"/>
      <c r="J111" t="s">
        <v>137</v>
      </c>
      <c r="K111"/>
      <c r="O111" s="5"/>
      <c r="T111" s="141"/>
    </row>
    <row r="112" spans="1:26" ht="12.75" customHeight="1">
      <c r="A112"/>
      <c r="B112"/>
      <c r="C112"/>
      <c r="D112"/>
      <c r="E112"/>
      <c r="F112"/>
      <c r="G112"/>
      <c r="H112"/>
      <c r="I112"/>
      <c r="J112" t="s">
        <v>138</v>
      </c>
      <c r="K112"/>
      <c r="T112" s="142"/>
    </row>
    <row r="113" spans="1:27" ht="12.75" customHeight="1">
      <c r="A113"/>
      <c r="B113"/>
      <c r="C113"/>
      <c r="D113"/>
      <c r="E113"/>
      <c r="F113"/>
      <c r="G113"/>
      <c r="H113"/>
      <c r="I113"/>
      <c r="J113"/>
      <c r="K113"/>
      <c r="O113" s="5"/>
      <c r="T113" s="158"/>
    </row>
    <row r="114" spans="1:27" ht="12.75" customHeight="1">
      <c r="A114"/>
      <c r="B114"/>
      <c r="C114"/>
      <c r="D114"/>
      <c r="E114"/>
      <c r="F114"/>
      <c r="G114"/>
      <c r="H114"/>
      <c r="I114"/>
      <c r="J114" t="s">
        <v>139</v>
      </c>
      <c r="K114"/>
      <c r="T114" s="36"/>
      <c r="AA114" s="4" t="s">
        <v>289</v>
      </c>
    </row>
    <row r="115" spans="1:27" ht="12.75" customHeight="1">
      <c r="A115"/>
      <c r="N115" s="187"/>
    </row>
    <row r="116" spans="1:27" ht="12.75" customHeight="1">
      <c r="C116" s="4" t="s">
        <v>286</v>
      </c>
    </row>
    <row r="117" spans="1:27" ht="12.75" customHeight="1"/>
    <row r="118" spans="1:27" ht="12.75" customHeight="1">
      <c r="C118" s="4" t="s">
        <v>310</v>
      </c>
    </row>
    <row r="119" spans="1:27" ht="12.75" customHeight="1"/>
    <row r="120" spans="1:27" ht="12.75" customHeight="1"/>
    <row r="121" spans="1:27" ht="12.75" customHeight="1"/>
    <row r="122" spans="1:27" ht="24.95" customHeight="1"/>
    <row r="123" spans="1:27" ht="12.75" customHeight="1"/>
    <row r="124" spans="1:27" ht="12.75" customHeight="1"/>
    <row r="125" spans="1:27" ht="24.95" customHeight="1"/>
    <row r="126" spans="1:27" ht="12.75" customHeight="1">
      <c r="U126" s="19"/>
    </row>
    <row r="127" spans="1:27" ht="12.75" customHeight="1"/>
    <row r="128" spans="1:27" s="19" customFormat="1" ht="35.1" customHeight="1">
      <c r="A128" s="32"/>
      <c r="B128" s="32"/>
      <c r="C128" s="4"/>
      <c r="D128" s="25"/>
      <c r="E128" s="28"/>
      <c r="F128" s="4"/>
      <c r="G128" s="4"/>
      <c r="H128" s="4"/>
      <c r="I128" s="4"/>
      <c r="J128" s="4"/>
      <c r="K128" s="4"/>
      <c r="L128" s="4"/>
      <c r="N128" s="184"/>
      <c r="O128" s="4"/>
      <c r="P128" s="4"/>
      <c r="Q128" s="4"/>
      <c r="R128" s="4"/>
      <c r="S128" s="4"/>
      <c r="T128" s="4"/>
      <c r="U128" s="4"/>
    </row>
    <row r="130" hidden="1"/>
    <row r="131" ht="15.75" customHeight="1"/>
  </sheetData>
  <phoneticPr fontId="29" type="noConversion"/>
  <printOptions horizontalCentered="1"/>
  <pageMargins left="0.15748031496062992" right="0.94488188976377963" top="1.5748031496062993" bottom="1.8897637795275593" header="1.1023622047244095" footer="1.3779527559055118"/>
  <pageSetup paperSize="9" firstPageNumber="0" orientation="landscape" horizontalDpi="300" verticalDpi="300" r:id="rId1"/>
  <headerFooter alignWithMargins="0">
    <oddFooter>&amp;RStranica 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V124"/>
  <sheetViews>
    <sheetView zoomScaleNormal="100" workbookViewId="0">
      <selection sqref="A1:IV15"/>
    </sheetView>
  </sheetViews>
  <sheetFormatPr defaultColWidth="3.28515625" defaultRowHeight="13.5"/>
  <cols>
    <col min="1" max="1" width="3.7109375" style="32" customWidth="1"/>
    <col min="2" max="2" width="8.28515625" style="32" customWidth="1"/>
    <col min="3" max="3" width="26.42578125" style="4" customWidth="1"/>
    <col min="4" max="4" width="18.5703125" style="25" customWidth="1"/>
    <col min="5" max="5" width="0" style="28" hidden="1" customWidth="1"/>
    <col min="6" max="12" width="0" style="4" hidden="1" customWidth="1"/>
    <col min="13" max="13" width="11" style="19" customWidth="1"/>
    <col min="14" max="14" width="9.5703125" style="4" customWidth="1"/>
    <col min="15" max="15" width="15" style="4" customWidth="1"/>
    <col min="16" max="19" width="0" style="4" hidden="1" customWidth="1"/>
    <col min="20" max="20" width="17.140625" style="5" customWidth="1"/>
    <col min="21" max="21" width="12.42578125" style="5" customWidth="1"/>
    <col min="22" max="22" width="13.7109375" style="4" customWidth="1"/>
    <col min="23" max="16384" width="3.28515625" style="4"/>
  </cols>
  <sheetData>
    <row r="1" spans="1:22">
      <c r="D1" s="119"/>
    </row>
    <row r="2" spans="1:22">
      <c r="A2" s="4"/>
      <c r="B2" s="19" t="s">
        <v>206</v>
      </c>
      <c r="C2" s="19"/>
      <c r="D2" s="33"/>
    </row>
    <row r="3" spans="1:22" ht="15.75" customHeight="1">
      <c r="A3" s="4"/>
      <c r="B3" s="19" t="s">
        <v>207</v>
      </c>
      <c r="C3" s="19"/>
      <c r="D3" s="33"/>
    </row>
    <row r="4" spans="1:22" ht="15.75" customHeight="1">
      <c r="B4" s="33" t="s">
        <v>248</v>
      </c>
      <c r="C4" s="33"/>
    </row>
    <row r="5" spans="1:22" ht="15.75" customHeight="1">
      <c r="B5" s="69"/>
      <c r="C5" s="120"/>
    </row>
    <row r="6" spans="1:22" s="36" customFormat="1">
      <c r="A6" s="20"/>
      <c r="B6" s="34" t="s">
        <v>249</v>
      </c>
      <c r="C6" s="33"/>
      <c r="D6" s="25"/>
      <c r="E6" s="35"/>
      <c r="M6" s="68"/>
      <c r="T6" s="35"/>
      <c r="U6" s="35"/>
    </row>
    <row r="7" spans="1:22" s="36" customFormat="1">
      <c r="A7" s="34"/>
      <c r="B7" s="34" t="s">
        <v>2</v>
      </c>
      <c r="C7" s="33"/>
      <c r="D7" s="25"/>
      <c r="E7" s="35"/>
      <c r="M7" s="68"/>
      <c r="T7" s="35"/>
      <c r="U7" s="35"/>
    </row>
    <row r="8" spans="1:22" s="36" customFormat="1">
      <c r="A8" s="34"/>
      <c r="B8" s="34"/>
      <c r="C8" s="33"/>
      <c r="D8" s="25"/>
      <c r="E8" s="35"/>
      <c r="M8" s="68"/>
      <c r="T8" s="35"/>
      <c r="U8" s="35"/>
    </row>
    <row r="9" spans="1:22" s="36" customFormat="1">
      <c r="A9" s="34"/>
      <c r="B9" s="34"/>
      <c r="C9" s="33"/>
      <c r="D9" s="25"/>
      <c r="E9" s="35"/>
      <c r="M9" s="68"/>
      <c r="T9" s="35"/>
      <c r="U9" s="35"/>
    </row>
    <row r="10" spans="1:22" s="36" customFormat="1" ht="25.5">
      <c r="A10" s="34"/>
      <c r="B10" s="34"/>
      <c r="C10" s="37" t="s">
        <v>208</v>
      </c>
      <c r="D10" s="25"/>
      <c r="E10" s="35"/>
      <c r="M10" s="68"/>
      <c r="T10" s="35"/>
      <c r="U10" s="35"/>
    </row>
    <row r="11" spans="1:22" s="36" customFormat="1">
      <c r="A11" s="34"/>
      <c r="B11" s="34"/>
      <c r="C11" s="33" t="s">
        <v>3</v>
      </c>
      <c r="D11" s="25"/>
      <c r="E11" s="35"/>
      <c r="M11" s="68"/>
      <c r="T11" s="35"/>
      <c r="U11" s="35"/>
    </row>
    <row r="12" spans="1:22" s="36" customFormat="1">
      <c r="A12" s="34"/>
      <c r="B12" s="34"/>
      <c r="C12" s="33"/>
      <c r="D12" s="25"/>
      <c r="E12" s="35"/>
      <c r="M12" s="68"/>
      <c r="T12" s="35"/>
      <c r="U12" s="35"/>
    </row>
    <row r="13" spans="1:22" ht="14.85" customHeight="1">
      <c r="B13" s="38"/>
      <c r="C13" s="39"/>
      <c r="D13" s="40"/>
    </row>
    <row r="14" spans="1:22" ht="42.6" customHeight="1">
      <c r="A14" s="41" t="s">
        <v>4</v>
      </c>
      <c r="B14" s="42" t="s">
        <v>5</v>
      </c>
      <c r="C14" s="43" t="s">
        <v>6</v>
      </c>
      <c r="D14" s="44" t="s">
        <v>7</v>
      </c>
      <c r="E14" s="45" t="s">
        <v>8</v>
      </c>
      <c r="F14" s="46" t="s">
        <v>9</v>
      </c>
      <c r="G14" s="46" t="s">
        <v>10</v>
      </c>
      <c r="H14" s="47" t="s">
        <v>11</v>
      </c>
      <c r="I14" s="47" t="s">
        <v>12</v>
      </c>
      <c r="J14" s="48" t="s">
        <v>13</v>
      </c>
      <c r="K14" s="43" t="s">
        <v>14</v>
      </c>
      <c r="L14" s="41" t="s">
        <v>15</v>
      </c>
      <c r="M14" s="41" t="s">
        <v>204</v>
      </c>
      <c r="N14" s="41" t="s">
        <v>196</v>
      </c>
      <c r="O14" s="45" t="s">
        <v>203</v>
      </c>
      <c r="P14" s="46" t="s">
        <v>9</v>
      </c>
      <c r="Q14" s="46" t="s">
        <v>10</v>
      </c>
      <c r="R14" s="47" t="s">
        <v>11</v>
      </c>
      <c r="S14" s="47" t="s">
        <v>12</v>
      </c>
      <c r="T14" s="122" t="s">
        <v>16</v>
      </c>
      <c r="U14" s="123" t="s">
        <v>17</v>
      </c>
      <c r="V14" s="41" t="s">
        <v>15</v>
      </c>
    </row>
    <row r="15" spans="1:22" ht="24.95" customHeight="1">
      <c r="A15" s="41"/>
      <c r="B15" s="42"/>
      <c r="C15" s="43" t="s">
        <v>18</v>
      </c>
      <c r="D15" s="152"/>
      <c r="E15" s="153"/>
      <c r="F15" s="154"/>
      <c r="G15" s="154"/>
      <c r="H15" s="155"/>
      <c r="I15" s="155"/>
      <c r="J15" s="48"/>
      <c r="K15" s="61"/>
      <c r="L15" s="48"/>
      <c r="M15" s="60">
        <v>144000</v>
      </c>
      <c r="N15" s="54">
        <v>0</v>
      </c>
      <c r="O15" s="156">
        <f>SUM(O16:O22)</f>
        <v>144000</v>
      </c>
      <c r="P15" s="59"/>
      <c r="Q15" s="59"/>
      <c r="R15" s="59"/>
      <c r="S15" s="59"/>
      <c r="T15" s="156">
        <f>SUM(T16:T22)</f>
        <v>138000</v>
      </c>
      <c r="U15" s="60">
        <f>SUM(O15-T15)</f>
        <v>6000</v>
      </c>
      <c r="V15" s="41"/>
    </row>
    <row r="16" spans="1:22" ht="12.75" customHeight="1">
      <c r="A16" s="49">
        <v>1</v>
      </c>
      <c r="B16" s="49">
        <v>32111</v>
      </c>
      <c r="C16" s="50" t="s">
        <v>19</v>
      </c>
      <c r="D16" s="51" t="s">
        <v>20</v>
      </c>
      <c r="E16" s="52">
        <v>3500</v>
      </c>
      <c r="F16" s="53">
        <v>5300</v>
      </c>
      <c r="G16" s="53">
        <v>5500</v>
      </c>
      <c r="H16" s="53">
        <v>3000</v>
      </c>
      <c r="I16" s="53">
        <v>3000</v>
      </c>
      <c r="J16" s="52">
        <v>3500</v>
      </c>
      <c r="K16" s="54"/>
      <c r="L16" s="55"/>
      <c r="M16" s="60">
        <v>48500</v>
      </c>
      <c r="N16" s="54">
        <v>0</v>
      </c>
      <c r="O16" s="52">
        <v>48500</v>
      </c>
      <c r="P16" s="53">
        <v>5300</v>
      </c>
      <c r="Q16" s="53">
        <v>5500</v>
      </c>
      <c r="R16" s="53">
        <v>3000</v>
      </c>
      <c r="S16" s="53">
        <v>3000</v>
      </c>
      <c r="T16" s="52">
        <v>43000</v>
      </c>
      <c r="U16" s="54">
        <f>SUM(O16-T16)</f>
        <v>5500</v>
      </c>
      <c r="V16" s="55" t="s">
        <v>200</v>
      </c>
    </row>
    <row r="17" spans="1:22" ht="12.75" customHeight="1">
      <c r="A17" s="49">
        <v>2</v>
      </c>
      <c r="B17" s="49">
        <v>32112</v>
      </c>
      <c r="C17" s="50" t="s">
        <v>209</v>
      </c>
      <c r="D17" s="51" t="s">
        <v>20</v>
      </c>
      <c r="E17" s="52"/>
      <c r="F17" s="53"/>
      <c r="G17" s="53"/>
      <c r="H17" s="53"/>
      <c r="I17" s="53"/>
      <c r="J17" s="52"/>
      <c r="K17" s="54"/>
      <c r="L17" s="55"/>
      <c r="M17" s="60">
        <v>3000</v>
      </c>
      <c r="N17" s="54">
        <v>0</v>
      </c>
      <c r="O17" s="52">
        <v>3000</v>
      </c>
      <c r="P17" s="53"/>
      <c r="Q17" s="53"/>
      <c r="R17" s="53"/>
      <c r="S17" s="53"/>
      <c r="T17" s="52">
        <v>3000</v>
      </c>
      <c r="U17" s="54">
        <v>0</v>
      </c>
      <c r="V17" s="55" t="s">
        <v>200</v>
      </c>
    </row>
    <row r="18" spans="1:22" ht="12.75" customHeight="1">
      <c r="A18" s="49">
        <v>3</v>
      </c>
      <c r="B18" s="49">
        <v>32113</v>
      </c>
      <c r="C18" s="50" t="s">
        <v>21</v>
      </c>
      <c r="D18" s="51" t="s">
        <v>20</v>
      </c>
      <c r="E18" s="52">
        <v>6000</v>
      </c>
      <c r="F18" s="53">
        <v>8200</v>
      </c>
      <c r="G18" s="53">
        <v>8500</v>
      </c>
      <c r="H18" s="53">
        <v>5000</v>
      </c>
      <c r="I18" s="53">
        <v>5000</v>
      </c>
      <c r="J18" s="52">
        <v>6000</v>
      </c>
      <c r="K18" s="54"/>
      <c r="L18" s="55"/>
      <c r="M18" s="60">
        <v>20000</v>
      </c>
      <c r="N18" s="54">
        <v>0</v>
      </c>
      <c r="O18" s="52">
        <v>20000</v>
      </c>
      <c r="P18" s="53">
        <v>8200</v>
      </c>
      <c r="Q18" s="53">
        <v>8500</v>
      </c>
      <c r="R18" s="53">
        <v>5000</v>
      </c>
      <c r="S18" s="53">
        <v>5000</v>
      </c>
      <c r="T18" s="52">
        <v>20000</v>
      </c>
      <c r="U18" s="54">
        <f>SUM(O18-T18)</f>
        <v>0</v>
      </c>
      <c r="V18" s="55" t="s">
        <v>200</v>
      </c>
    </row>
    <row r="19" spans="1:22">
      <c r="A19" s="49">
        <v>4</v>
      </c>
      <c r="B19" s="49">
        <v>32115</v>
      </c>
      <c r="C19" s="50" t="s">
        <v>22</v>
      </c>
      <c r="D19" s="51" t="s">
        <v>20</v>
      </c>
      <c r="E19" s="52">
        <v>3000</v>
      </c>
      <c r="F19" s="53">
        <v>5150</v>
      </c>
      <c r="G19" s="53">
        <v>5300</v>
      </c>
      <c r="H19" s="53">
        <v>3000</v>
      </c>
      <c r="I19" s="53">
        <v>3000</v>
      </c>
      <c r="J19" s="52">
        <v>3000</v>
      </c>
      <c r="K19" s="54"/>
      <c r="L19" s="55"/>
      <c r="M19" s="60">
        <v>13000</v>
      </c>
      <c r="N19" s="54">
        <v>0</v>
      </c>
      <c r="O19" s="52">
        <v>13500</v>
      </c>
      <c r="P19" s="53">
        <v>5150</v>
      </c>
      <c r="Q19" s="53">
        <v>5300</v>
      </c>
      <c r="R19" s="53">
        <v>3000</v>
      </c>
      <c r="S19" s="53">
        <v>3000</v>
      </c>
      <c r="T19" s="52">
        <v>13000</v>
      </c>
      <c r="U19" s="54">
        <f>SUM(O19-T19)</f>
        <v>500</v>
      </c>
      <c r="V19" s="55" t="s">
        <v>200</v>
      </c>
    </row>
    <row r="20" spans="1:22" ht="12.75" customHeight="1">
      <c r="A20" s="49">
        <v>5</v>
      </c>
      <c r="B20" s="49">
        <v>32121</v>
      </c>
      <c r="C20" s="50" t="s">
        <v>23</v>
      </c>
      <c r="D20" s="51" t="s">
        <v>24</v>
      </c>
      <c r="E20" s="52">
        <v>361000</v>
      </c>
      <c r="F20" s="53">
        <v>368600</v>
      </c>
      <c r="G20" s="53">
        <v>381900</v>
      </c>
      <c r="H20" s="53">
        <v>212000</v>
      </c>
      <c r="I20" s="53">
        <v>221000</v>
      </c>
      <c r="J20" s="52">
        <v>359480</v>
      </c>
      <c r="K20" s="54">
        <v>1520</v>
      </c>
      <c r="L20" s="55"/>
      <c r="M20" s="60">
        <v>44000</v>
      </c>
      <c r="N20" s="54">
        <v>0</v>
      </c>
      <c r="O20" s="52">
        <v>44000</v>
      </c>
      <c r="P20" s="53">
        <v>368600</v>
      </c>
      <c r="Q20" s="53">
        <v>381900</v>
      </c>
      <c r="R20" s="53">
        <v>212000</v>
      </c>
      <c r="S20" s="53">
        <v>221000</v>
      </c>
      <c r="T20" s="52">
        <v>44000</v>
      </c>
      <c r="U20" s="54">
        <f>SUM(O20-T20)</f>
        <v>0</v>
      </c>
      <c r="V20" s="55"/>
    </row>
    <row r="21" spans="1:22" ht="12.75" customHeight="1">
      <c r="A21" s="49">
        <v>6</v>
      </c>
      <c r="B21" s="49">
        <v>32131</v>
      </c>
      <c r="C21" s="50" t="s">
        <v>25</v>
      </c>
      <c r="D21" s="51" t="s">
        <v>26</v>
      </c>
      <c r="E21" s="52">
        <v>8000</v>
      </c>
      <c r="F21" s="53">
        <v>12250</v>
      </c>
      <c r="G21" s="53">
        <v>12600</v>
      </c>
      <c r="H21" s="53">
        <v>7000</v>
      </c>
      <c r="I21" s="53">
        <v>7000</v>
      </c>
      <c r="J21" s="52">
        <v>8000</v>
      </c>
      <c r="K21" s="54">
        <v>0</v>
      </c>
      <c r="L21" s="55"/>
      <c r="M21" s="60">
        <v>10000</v>
      </c>
      <c r="N21" s="54">
        <v>0</v>
      </c>
      <c r="O21" s="52">
        <v>10000</v>
      </c>
      <c r="P21" s="53">
        <v>12250</v>
      </c>
      <c r="Q21" s="53">
        <v>12600</v>
      </c>
      <c r="R21" s="53">
        <v>7000</v>
      </c>
      <c r="S21" s="53">
        <v>7000</v>
      </c>
      <c r="T21" s="52">
        <v>10000</v>
      </c>
      <c r="U21" s="54">
        <f>SUM(O21-T21)</f>
        <v>0</v>
      </c>
      <c r="V21" s="55"/>
    </row>
    <row r="22" spans="1:22" ht="12.75" customHeight="1">
      <c r="A22" s="49">
        <v>7</v>
      </c>
      <c r="B22" s="49">
        <v>32132</v>
      </c>
      <c r="C22" s="50" t="s">
        <v>27</v>
      </c>
      <c r="D22" s="51" t="s">
        <v>26</v>
      </c>
      <c r="E22" s="52">
        <v>3000</v>
      </c>
      <c r="F22" s="53">
        <v>4100</v>
      </c>
      <c r="G22" s="53">
        <v>4200</v>
      </c>
      <c r="H22" s="53">
        <v>3000</v>
      </c>
      <c r="I22" s="53">
        <v>2000</v>
      </c>
      <c r="J22" s="53">
        <v>3000</v>
      </c>
      <c r="K22" s="54"/>
      <c r="L22" s="55"/>
      <c r="M22" s="60">
        <v>5000</v>
      </c>
      <c r="N22" s="54">
        <v>0</v>
      </c>
      <c r="O22" s="52">
        <v>5000</v>
      </c>
      <c r="P22" s="53">
        <v>4100</v>
      </c>
      <c r="Q22" s="53">
        <v>4200</v>
      </c>
      <c r="R22" s="53">
        <v>3000</v>
      </c>
      <c r="S22" s="53">
        <v>2000</v>
      </c>
      <c r="T22" s="52">
        <v>5000</v>
      </c>
      <c r="U22" s="54">
        <f>SUM(O22-T22)</f>
        <v>0</v>
      </c>
      <c r="V22" s="55"/>
    </row>
    <row r="23" spans="1:22" ht="24.95" customHeight="1">
      <c r="A23" s="49">
        <v>8</v>
      </c>
      <c r="B23" s="49"/>
      <c r="C23" s="62" t="s">
        <v>242</v>
      </c>
      <c r="D23" s="57"/>
      <c r="E23" s="58"/>
      <c r="F23" s="59"/>
      <c r="G23" s="59"/>
      <c r="H23" s="59"/>
      <c r="I23" s="59"/>
      <c r="J23" s="61"/>
      <c r="K23" s="61"/>
      <c r="L23" s="61"/>
      <c r="M23" s="60">
        <f t="shared" ref="M23:M54" si="0">SUM(O23-N23)</f>
        <v>1470324.9679999999</v>
      </c>
      <c r="N23" s="60">
        <f t="shared" ref="N23:N54" si="1">O23*18.6992/100</f>
        <v>338175.03200000001</v>
      </c>
      <c r="O23" s="156">
        <f t="shared" ref="O23:U23" si="2">SUM(O24+O25+O26+O27+O28+O29+O30+O60+O61+O62+O63+O64+O65+O66+O67+O68)</f>
        <v>1808500</v>
      </c>
      <c r="P23" s="156">
        <f t="shared" si="2"/>
        <v>626400</v>
      </c>
      <c r="Q23" s="156">
        <f t="shared" si="2"/>
        <v>646100</v>
      </c>
      <c r="R23" s="156">
        <f t="shared" si="2"/>
        <v>362000</v>
      </c>
      <c r="S23" s="156">
        <f t="shared" si="2"/>
        <v>376000</v>
      </c>
      <c r="T23" s="156">
        <f t="shared" si="2"/>
        <v>833000</v>
      </c>
      <c r="U23" s="156">
        <f t="shared" si="2"/>
        <v>975500</v>
      </c>
      <c r="V23" s="61"/>
    </row>
    <row r="24" spans="1:22" ht="12.75" customHeight="1">
      <c r="A24" s="49">
        <v>9</v>
      </c>
      <c r="B24" s="49">
        <v>32211</v>
      </c>
      <c r="C24" s="50" t="s">
        <v>28</v>
      </c>
      <c r="D24" s="51" t="s">
        <v>29</v>
      </c>
      <c r="E24" s="52">
        <v>24000</v>
      </c>
      <c r="F24" s="53">
        <v>25500</v>
      </c>
      <c r="G24" s="53">
        <v>26200</v>
      </c>
      <c r="H24" s="53">
        <v>15000</v>
      </c>
      <c r="I24" s="53">
        <v>16000</v>
      </c>
      <c r="J24" s="54">
        <v>21400</v>
      </c>
      <c r="K24" s="54">
        <v>2600</v>
      </c>
      <c r="L24" s="63" t="s">
        <v>30</v>
      </c>
      <c r="M24" s="60">
        <f t="shared" si="0"/>
        <v>48780.479999999996</v>
      </c>
      <c r="N24" s="54">
        <f t="shared" si="1"/>
        <v>11219.52</v>
      </c>
      <c r="O24" s="52">
        <v>60000</v>
      </c>
      <c r="P24" s="53">
        <v>25500</v>
      </c>
      <c r="Q24" s="53">
        <v>26200</v>
      </c>
      <c r="R24" s="53">
        <v>15000</v>
      </c>
      <c r="S24" s="53">
        <v>16000</v>
      </c>
      <c r="T24" s="52">
        <v>60000</v>
      </c>
      <c r="U24" s="54">
        <f t="shared" ref="U24:U29" si="3">SUM(O24-T24)</f>
        <v>0</v>
      </c>
      <c r="V24" s="63" t="s">
        <v>30</v>
      </c>
    </row>
    <row r="25" spans="1:22" ht="12.75" customHeight="1">
      <c r="A25" s="49">
        <v>10</v>
      </c>
      <c r="B25" s="49">
        <v>32212</v>
      </c>
      <c r="C25" s="50" t="s">
        <v>31</v>
      </c>
      <c r="D25" s="51" t="s">
        <v>32</v>
      </c>
      <c r="E25" s="52">
        <v>10000</v>
      </c>
      <c r="F25" s="53">
        <v>12250</v>
      </c>
      <c r="G25" s="53">
        <v>12600</v>
      </c>
      <c r="H25" s="53">
        <v>7000</v>
      </c>
      <c r="I25" s="53">
        <v>7000</v>
      </c>
      <c r="J25" s="54">
        <v>10000</v>
      </c>
      <c r="K25" s="54"/>
      <c r="L25" s="63" t="s">
        <v>30</v>
      </c>
      <c r="M25" s="60">
        <f t="shared" si="0"/>
        <v>8130.08</v>
      </c>
      <c r="N25" s="54">
        <f t="shared" si="1"/>
        <v>1869.92</v>
      </c>
      <c r="O25" s="52">
        <v>10000</v>
      </c>
      <c r="P25" s="53">
        <v>12250</v>
      </c>
      <c r="Q25" s="53">
        <v>12600</v>
      </c>
      <c r="R25" s="53">
        <v>7000</v>
      </c>
      <c r="S25" s="53">
        <v>7000</v>
      </c>
      <c r="T25" s="52">
        <v>10000</v>
      </c>
      <c r="U25" s="54">
        <f t="shared" si="3"/>
        <v>0</v>
      </c>
      <c r="V25" s="63" t="s">
        <v>201</v>
      </c>
    </row>
    <row r="26" spans="1:22" ht="12.75" customHeight="1">
      <c r="A26" s="49">
        <v>11</v>
      </c>
      <c r="B26" s="49">
        <v>32214</v>
      </c>
      <c r="C26" s="50" t="s">
        <v>33</v>
      </c>
      <c r="D26" s="50" t="s">
        <v>250</v>
      </c>
      <c r="E26" s="52">
        <v>8300</v>
      </c>
      <c r="F26" s="53">
        <v>112400</v>
      </c>
      <c r="G26" s="53">
        <v>115500</v>
      </c>
      <c r="H26" s="53">
        <v>65000</v>
      </c>
      <c r="I26" s="53">
        <v>67000</v>
      </c>
      <c r="J26" s="52">
        <v>5300</v>
      </c>
      <c r="K26" s="54">
        <v>3000</v>
      </c>
      <c r="L26" s="63" t="s">
        <v>30</v>
      </c>
      <c r="M26" s="60">
        <f t="shared" si="0"/>
        <v>49186.983999999997</v>
      </c>
      <c r="N26" s="54">
        <f t="shared" si="1"/>
        <v>11313.016000000001</v>
      </c>
      <c r="O26" s="52">
        <v>60500</v>
      </c>
      <c r="P26" s="53">
        <v>112400</v>
      </c>
      <c r="Q26" s="53">
        <v>115500</v>
      </c>
      <c r="R26" s="53">
        <v>65000</v>
      </c>
      <c r="S26" s="53">
        <v>67000</v>
      </c>
      <c r="T26" s="52">
        <v>48000</v>
      </c>
      <c r="U26" s="54">
        <f t="shared" si="3"/>
        <v>12500</v>
      </c>
      <c r="V26" s="63" t="s">
        <v>30</v>
      </c>
    </row>
    <row r="27" spans="1:22" ht="12.75" customHeight="1">
      <c r="A27" s="49">
        <v>12</v>
      </c>
      <c r="B27" s="49">
        <v>32215</v>
      </c>
      <c r="C27" s="50" t="s">
        <v>35</v>
      </c>
      <c r="D27" s="51" t="s">
        <v>36</v>
      </c>
      <c r="E27" s="52">
        <v>25000</v>
      </c>
      <c r="F27" s="53">
        <v>34200</v>
      </c>
      <c r="G27" s="53">
        <v>35100</v>
      </c>
      <c r="H27" s="53">
        <v>20000</v>
      </c>
      <c r="I27" s="53">
        <v>21000</v>
      </c>
      <c r="J27" s="54">
        <v>25000</v>
      </c>
      <c r="K27" s="54"/>
      <c r="L27" s="63" t="s">
        <v>30</v>
      </c>
      <c r="M27" s="60">
        <f t="shared" si="0"/>
        <v>8130.08</v>
      </c>
      <c r="N27" s="54">
        <f t="shared" si="1"/>
        <v>1869.92</v>
      </c>
      <c r="O27" s="52">
        <v>10000</v>
      </c>
      <c r="P27" s="53">
        <v>34200</v>
      </c>
      <c r="Q27" s="53">
        <v>35100</v>
      </c>
      <c r="R27" s="53">
        <v>20000</v>
      </c>
      <c r="S27" s="53">
        <v>21000</v>
      </c>
      <c r="T27" s="52">
        <v>10000</v>
      </c>
      <c r="U27" s="54">
        <f t="shared" si="3"/>
        <v>0</v>
      </c>
      <c r="V27" s="63" t="s">
        <v>30</v>
      </c>
    </row>
    <row r="28" spans="1:22" ht="12.75" customHeight="1">
      <c r="A28" s="49">
        <v>13</v>
      </c>
      <c r="B28" s="49">
        <v>32216</v>
      </c>
      <c r="C28" s="50" t="s">
        <v>37</v>
      </c>
      <c r="D28" s="51" t="s">
        <v>193</v>
      </c>
      <c r="E28" s="52">
        <v>10000</v>
      </c>
      <c r="F28" s="53">
        <v>15300</v>
      </c>
      <c r="G28" s="53">
        <v>15700</v>
      </c>
      <c r="H28" s="53">
        <v>9000</v>
      </c>
      <c r="I28" s="53">
        <v>9000</v>
      </c>
      <c r="J28" s="54">
        <v>10000</v>
      </c>
      <c r="K28" s="54"/>
      <c r="L28" s="63" t="s">
        <v>30</v>
      </c>
      <c r="M28" s="60">
        <f t="shared" si="0"/>
        <v>52845.520000000004</v>
      </c>
      <c r="N28" s="54">
        <f t="shared" si="1"/>
        <v>12154.48</v>
      </c>
      <c r="O28" s="52">
        <v>65000</v>
      </c>
      <c r="P28" s="53">
        <v>15300</v>
      </c>
      <c r="Q28" s="53">
        <v>15700</v>
      </c>
      <c r="R28" s="53">
        <v>9000</v>
      </c>
      <c r="S28" s="53">
        <v>9000</v>
      </c>
      <c r="T28" s="52">
        <v>50000</v>
      </c>
      <c r="U28" s="54">
        <f t="shared" si="3"/>
        <v>15000</v>
      </c>
      <c r="V28" s="63" t="s">
        <v>30</v>
      </c>
    </row>
    <row r="29" spans="1:22" ht="12.75" customHeight="1">
      <c r="A29" s="49">
        <v>14</v>
      </c>
      <c r="B29" s="49">
        <v>32219</v>
      </c>
      <c r="C29" s="50" t="s">
        <v>38</v>
      </c>
      <c r="D29" s="51" t="s">
        <v>39</v>
      </c>
      <c r="E29" s="52">
        <v>4000</v>
      </c>
      <c r="F29" s="53">
        <v>4100</v>
      </c>
      <c r="G29" s="53">
        <v>4200</v>
      </c>
      <c r="H29" s="53">
        <v>2000</v>
      </c>
      <c r="I29" s="53">
        <v>3000</v>
      </c>
      <c r="J29" s="54">
        <v>4000</v>
      </c>
      <c r="K29" s="54"/>
      <c r="L29" s="63" t="s">
        <v>30</v>
      </c>
      <c r="M29" s="60">
        <f t="shared" si="0"/>
        <v>406.50400000000002</v>
      </c>
      <c r="N29" s="54">
        <f t="shared" si="1"/>
        <v>93.496000000000009</v>
      </c>
      <c r="O29" s="52">
        <v>500</v>
      </c>
      <c r="P29" s="53">
        <v>4100</v>
      </c>
      <c r="Q29" s="53">
        <v>4200</v>
      </c>
      <c r="R29" s="53">
        <v>2000</v>
      </c>
      <c r="S29" s="53">
        <v>3000</v>
      </c>
      <c r="T29" s="52">
        <v>500</v>
      </c>
      <c r="U29" s="54">
        <f t="shared" si="3"/>
        <v>0</v>
      </c>
      <c r="V29" s="63" t="s">
        <v>30</v>
      </c>
    </row>
    <row r="30" spans="1:22" ht="12.75" customHeight="1">
      <c r="A30" s="49">
        <v>15</v>
      </c>
      <c r="B30" s="49">
        <v>32224</v>
      </c>
      <c r="C30" s="134" t="s">
        <v>241</v>
      </c>
      <c r="D30" s="64"/>
      <c r="E30"/>
      <c r="F30" s="53">
        <v>1444200</v>
      </c>
      <c r="G30" s="53">
        <v>1483200</v>
      </c>
      <c r="H30" s="53">
        <v>840000</v>
      </c>
      <c r="I30" s="53">
        <v>856000</v>
      </c>
      <c r="J30" s="53"/>
      <c r="K30" s="55"/>
      <c r="L30" s="55"/>
      <c r="M30" s="60">
        <f t="shared" si="0"/>
        <v>782113.696</v>
      </c>
      <c r="N30" s="54">
        <f t="shared" si="1"/>
        <v>179886.30400000003</v>
      </c>
      <c r="O30" s="52">
        <f t="shared" ref="O30:U30" si="4">SUM(O31:O59)</f>
        <v>962000</v>
      </c>
      <c r="P30" s="58">
        <f t="shared" si="4"/>
        <v>0</v>
      </c>
      <c r="Q30" s="58">
        <f t="shared" si="4"/>
        <v>0</v>
      </c>
      <c r="R30" s="58">
        <f t="shared" si="4"/>
        <v>0</v>
      </c>
      <c r="S30" s="58">
        <f t="shared" si="4"/>
        <v>0</v>
      </c>
      <c r="T30" s="52">
        <f t="shared" si="4"/>
        <v>202000</v>
      </c>
      <c r="U30" s="52">
        <f t="shared" si="4"/>
        <v>760000</v>
      </c>
      <c r="V30" s="55"/>
    </row>
    <row r="31" spans="1:22" ht="12.75" customHeight="1">
      <c r="A31" s="49">
        <v>16</v>
      </c>
      <c r="B31" s="65" t="s">
        <v>34</v>
      </c>
      <c r="C31" s="134" t="s">
        <v>40</v>
      </c>
      <c r="D31" s="124" t="s">
        <v>41</v>
      </c>
      <c r="E31" s="125">
        <v>40715.800000000003</v>
      </c>
      <c r="F31" s="126"/>
      <c r="G31" s="126"/>
      <c r="H31" s="126"/>
      <c r="I31" s="126"/>
      <c r="J31" s="125">
        <v>40715.800000000003</v>
      </c>
      <c r="K31" s="127"/>
      <c r="L31" s="128" t="s">
        <v>30</v>
      </c>
      <c r="M31" s="129">
        <f t="shared" si="0"/>
        <v>44715.44</v>
      </c>
      <c r="N31" s="132">
        <f t="shared" si="1"/>
        <v>10284.560000000001</v>
      </c>
      <c r="O31" s="125">
        <v>55000</v>
      </c>
      <c r="P31" s="53"/>
      <c r="Q31" s="53"/>
      <c r="R31" s="53"/>
      <c r="S31" s="53"/>
      <c r="T31" s="52">
        <v>55000</v>
      </c>
      <c r="U31" s="54">
        <f t="shared" ref="U31:U59" si="5">SUM(O31-T31)</f>
        <v>0</v>
      </c>
      <c r="V31" s="63" t="s">
        <v>30</v>
      </c>
    </row>
    <row r="32" spans="1:22" ht="12.75" customHeight="1">
      <c r="A32" s="49">
        <v>17</v>
      </c>
      <c r="B32" s="65" t="s">
        <v>34</v>
      </c>
      <c r="C32" s="50" t="s">
        <v>42</v>
      </c>
      <c r="D32" s="128" t="s">
        <v>42</v>
      </c>
      <c r="E32" s="125">
        <v>29090</v>
      </c>
      <c r="F32" s="126"/>
      <c r="G32" s="126"/>
      <c r="H32" s="126"/>
      <c r="I32" s="126"/>
      <c r="J32" s="125">
        <v>29090</v>
      </c>
      <c r="K32" s="127"/>
      <c r="L32" s="128" t="s">
        <v>30</v>
      </c>
      <c r="M32" s="129">
        <f t="shared" si="0"/>
        <v>56910.559999999998</v>
      </c>
      <c r="N32" s="132">
        <f t="shared" si="1"/>
        <v>13089.44</v>
      </c>
      <c r="O32" s="125">
        <v>70000</v>
      </c>
      <c r="P32" s="53"/>
      <c r="Q32" s="53"/>
      <c r="R32" s="53"/>
      <c r="S32" s="53"/>
      <c r="T32" s="52"/>
      <c r="U32" s="54">
        <f t="shared" si="5"/>
        <v>70000</v>
      </c>
      <c r="V32" s="63" t="s">
        <v>30</v>
      </c>
    </row>
    <row r="33" spans="1:22" ht="12.75" customHeight="1">
      <c r="A33" s="49">
        <v>18</v>
      </c>
      <c r="B33" s="65" t="s">
        <v>34</v>
      </c>
      <c r="C33" s="50" t="s">
        <v>43</v>
      </c>
      <c r="D33" s="124" t="s">
        <v>44</v>
      </c>
      <c r="E33" s="125">
        <v>18888</v>
      </c>
      <c r="F33" s="126"/>
      <c r="G33" s="126"/>
      <c r="H33" s="126"/>
      <c r="I33" s="126"/>
      <c r="J33" s="125">
        <v>18888</v>
      </c>
      <c r="K33" s="127"/>
      <c r="L33" s="128" t="s">
        <v>30</v>
      </c>
      <c r="M33" s="129">
        <f t="shared" si="0"/>
        <v>20325.2</v>
      </c>
      <c r="N33" s="132">
        <f t="shared" si="1"/>
        <v>4674.8</v>
      </c>
      <c r="O33" s="125">
        <v>25000</v>
      </c>
      <c r="P33" s="53"/>
      <c r="Q33" s="53"/>
      <c r="R33" s="53"/>
      <c r="S33" s="53"/>
      <c r="T33" s="52"/>
      <c r="U33" s="54">
        <f t="shared" si="5"/>
        <v>25000</v>
      </c>
      <c r="V33" s="63" t="s">
        <v>30</v>
      </c>
    </row>
    <row r="34" spans="1:22" ht="12.75" customHeight="1">
      <c r="A34" s="49">
        <v>19</v>
      </c>
      <c r="B34" s="65" t="s">
        <v>34</v>
      </c>
      <c r="C34" s="50" t="s">
        <v>45</v>
      </c>
      <c r="D34" s="128" t="s">
        <v>45</v>
      </c>
      <c r="E34" s="125">
        <v>40260</v>
      </c>
      <c r="F34" s="126"/>
      <c r="G34" s="126"/>
      <c r="H34" s="126"/>
      <c r="I34" s="126"/>
      <c r="J34" s="125">
        <v>40260</v>
      </c>
      <c r="K34" s="127"/>
      <c r="L34" s="128" t="s">
        <v>30</v>
      </c>
      <c r="M34" s="129">
        <f t="shared" si="0"/>
        <v>17886.175999999999</v>
      </c>
      <c r="N34" s="132">
        <f t="shared" si="1"/>
        <v>4113.8240000000005</v>
      </c>
      <c r="O34" s="125">
        <v>22000</v>
      </c>
      <c r="P34" s="53"/>
      <c r="Q34" s="53"/>
      <c r="R34" s="53"/>
      <c r="S34" s="53"/>
      <c r="T34" s="52"/>
      <c r="U34" s="54">
        <f t="shared" si="5"/>
        <v>22000</v>
      </c>
      <c r="V34" s="63" t="s">
        <v>30</v>
      </c>
    </row>
    <row r="35" spans="1:22" ht="12.75" customHeight="1">
      <c r="A35" s="49">
        <v>20</v>
      </c>
      <c r="B35" s="65" t="s">
        <v>34</v>
      </c>
      <c r="C35" s="50" t="s">
        <v>46</v>
      </c>
      <c r="D35" s="124" t="s">
        <v>46</v>
      </c>
      <c r="E35" s="125">
        <v>68220</v>
      </c>
      <c r="F35" s="126"/>
      <c r="G35" s="126"/>
      <c r="H35" s="126"/>
      <c r="I35" s="126"/>
      <c r="J35" s="125">
        <v>68220</v>
      </c>
      <c r="K35" s="127"/>
      <c r="L35" s="128" t="s">
        <v>30</v>
      </c>
      <c r="M35" s="129">
        <f t="shared" si="0"/>
        <v>52845.520000000004</v>
      </c>
      <c r="N35" s="132">
        <f t="shared" si="1"/>
        <v>12154.48</v>
      </c>
      <c r="O35" s="125">
        <v>65000</v>
      </c>
      <c r="P35" s="53"/>
      <c r="Q35" s="53"/>
      <c r="R35" s="53"/>
      <c r="S35" s="53"/>
      <c r="T35" s="52">
        <v>65000</v>
      </c>
      <c r="U35" s="54">
        <f t="shared" si="5"/>
        <v>0</v>
      </c>
      <c r="V35" s="63" t="s">
        <v>30</v>
      </c>
    </row>
    <row r="36" spans="1:22" ht="12.75" customHeight="1">
      <c r="A36" s="49">
        <v>21</v>
      </c>
      <c r="B36" s="65" t="s">
        <v>34</v>
      </c>
      <c r="C36" s="50" t="s">
        <v>47</v>
      </c>
      <c r="D36" s="128" t="s">
        <v>47</v>
      </c>
      <c r="E36" s="125">
        <v>20000</v>
      </c>
      <c r="F36" s="126"/>
      <c r="G36" s="126"/>
      <c r="H36" s="126"/>
      <c r="I36" s="126"/>
      <c r="J36" s="125">
        <v>20000</v>
      </c>
      <c r="K36" s="127"/>
      <c r="L36" s="128" t="s">
        <v>30</v>
      </c>
      <c r="M36" s="129">
        <f t="shared" si="0"/>
        <v>8130.08</v>
      </c>
      <c r="N36" s="132">
        <f t="shared" si="1"/>
        <v>1869.92</v>
      </c>
      <c r="O36" s="125">
        <v>10000</v>
      </c>
      <c r="P36" s="53"/>
      <c r="Q36" s="53"/>
      <c r="R36" s="53"/>
      <c r="S36" s="53"/>
      <c r="T36" s="52"/>
      <c r="U36" s="54">
        <f t="shared" si="5"/>
        <v>10000</v>
      </c>
      <c r="V36" s="63" t="s">
        <v>30</v>
      </c>
    </row>
    <row r="37" spans="1:22" ht="12.75" customHeight="1">
      <c r="A37" s="49">
        <v>22</v>
      </c>
      <c r="B37" s="65" t="s">
        <v>34</v>
      </c>
      <c r="C37" s="50" t="s">
        <v>48</v>
      </c>
      <c r="D37" s="128" t="s">
        <v>49</v>
      </c>
      <c r="E37" s="125">
        <v>22147.55</v>
      </c>
      <c r="F37" s="126"/>
      <c r="G37" s="126"/>
      <c r="H37" s="126"/>
      <c r="I37" s="126"/>
      <c r="J37" s="125">
        <v>22147.55</v>
      </c>
      <c r="K37" s="127"/>
      <c r="L37" s="128" t="s">
        <v>30</v>
      </c>
      <c r="M37" s="129">
        <f t="shared" si="0"/>
        <v>8130.08</v>
      </c>
      <c r="N37" s="132">
        <f t="shared" si="1"/>
        <v>1869.92</v>
      </c>
      <c r="O37" s="125">
        <v>10000</v>
      </c>
      <c r="P37" s="53"/>
      <c r="Q37" s="53"/>
      <c r="R37" s="53"/>
      <c r="S37" s="53"/>
      <c r="T37" s="52"/>
      <c r="U37" s="54">
        <f t="shared" si="5"/>
        <v>10000</v>
      </c>
      <c r="V37" s="63" t="s">
        <v>30</v>
      </c>
    </row>
    <row r="38" spans="1:22" ht="12.75" customHeight="1">
      <c r="A38" s="49">
        <v>23</v>
      </c>
      <c r="B38" s="65" t="s">
        <v>34</v>
      </c>
      <c r="C38" s="50" t="s">
        <v>211</v>
      </c>
      <c r="D38" s="128" t="s">
        <v>211</v>
      </c>
      <c r="E38" s="125">
        <v>15760</v>
      </c>
      <c r="F38" s="126"/>
      <c r="G38" s="126"/>
      <c r="H38" s="126"/>
      <c r="I38" s="126"/>
      <c r="J38" s="125">
        <v>15760</v>
      </c>
      <c r="K38" s="127"/>
      <c r="L38" s="128" t="s">
        <v>30</v>
      </c>
      <c r="M38" s="129">
        <f t="shared" si="0"/>
        <v>24390.239999999998</v>
      </c>
      <c r="N38" s="132">
        <f t="shared" si="1"/>
        <v>5609.76</v>
      </c>
      <c r="O38" s="125">
        <v>30000</v>
      </c>
      <c r="P38" s="53"/>
      <c r="Q38" s="53"/>
      <c r="R38" s="53"/>
      <c r="S38" s="53"/>
      <c r="T38" s="52"/>
      <c r="U38" s="54">
        <f t="shared" si="5"/>
        <v>30000</v>
      </c>
      <c r="V38" s="63" t="s">
        <v>30</v>
      </c>
    </row>
    <row r="39" spans="1:22" ht="12.75" customHeight="1">
      <c r="A39" s="49">
        <v>24</v>
      </c>
      <c r="B39" s="65" t="s">
        <v>34</v>
      </c>
      <c r="C39" s="50" t="s">
        <v>50</v>
      </c>
      <c r="D39" s="128" t="s">
        <v>50</v>
      </c>
      <c r="E39" s="125">
        <v>24000</v>
      </c>
      <c r="F39" s="126"/>
      <c r="G39" s="126"/>
      <c r="H39" s="126"/>
      <c r="I39" s="126"/>
      <c r="J39" s="125">
        <v>24000</v>
      </c>
      <c r="K39" s="127"/>
      <c r="L39" s="128" t="s">
        <v>30</v>
      </c>
      <c r="M39" s="129">
        <f t="shared" si="0"/>
        <v>16260.16</v>
      </c>
      <c r="N39" s="132">
        <f t="shared" si="1"/>
        <v>3739.84</v>
      </c>
      <c r="O39" s="125">
        <v>20000</v>
      </c>
      <c r="P39" s="53"/>
      <c r="Q39" s="53"/>
      <c r="R39" s="53"/>
      <c r="S39" s="53"/>
      <c r="T39" s="52"/>
      <c r="U39" s="54">
        <f t="shared" si="5"/>
        <v>20000</v>
      </c>
      <c r="V39" s="63" t="s">
        <v>30</v>
      </c>
    </row>
    <row r="40" spans="1:22" ht="12.75" customHeight="1">
      <c r="A40" s="49">
        <v>25</v>
      </c>
      <c r="B40" s="65" t="s">
        <v>34</v>
      </c>
      <c r="C40" s="50" t="s">
        <v>52</v>
      </c>
      <c r="D40" s="128" t="s">
        <v>52</v>
      </c>
      <c r="E40" s="125">
        <v>12000</v>
      </c>
      <c r="F40" s="126"/>
      <c r="G40" s="126"/>
      <c r="H40" s="126"/>
      <c r="I40" s="126"/>
      <c r="J40" s="125">
        <v>12000</v>
      </c>
      <c r="K40" s="127"/>
      <c r="L40" s="128" t="s">
        <v>30</v>
      </c>
      <c r="M40" s="129">
        <f t="shared" si="0"/>
        <v>12195.119999999999</v>
      </c>
      <c r="N40" s="132">
        <f t="shared" si="1"/>
        <v>2804.88</v>
      </c>
      <c r="O40" s="125">
        <v>15000</v>
      </c>
      <c r="P40" s="53"/>
      <c r="Q40" s="53"/>
      <c r="R40" s="53"/>
      <c r="S40" s="53"/>
      <c r="T40" s="52"/>
      <c r="U40" s="54">
        <f t="shared" si="5"/>
        <v>15000</v>
      </c>
      <c r="V40" s="63" t="s">
        <v>30</v>
      </c>
    </row>
    <row r="41" spans="1:22" ht="12.75" customHeight="1">
      <c r="A41" s="49">
        <v>26</v>
      </c>
      <c r="B41" s="65" t="s">
        <v>34</v>
      </c>
      <c r="C41" s="50" t="s">
        <v>53</v>
      </c>
      <c r="D41" s="128" t="s">
        <v>54</v>
      </c>
      <c r="E41" s="125">
        <v>17000</v>
      </c>
      <c r="F41" s="126"/>
      <c r="G41" s="126"/>
      <c r="H41" s="126"/>
      <c r="I41" s="126"/>
      <c r="J41" s="125">
        <v>17000</v>
      </c>
      <c r="K41" s="127"/>
      <c r="L41" s="128" t="s">
        <v>30</v>
      </c>
      <c r="M41" s="129">
        <f t="shared" si="0"/>
        <v>36585.360000000001</v>
      </c>
      <c r="N41" s="132">
        <f t="shared" si="1"/>
        <v>8414.64</v>
      </c>
      <c r="O41" s="125">
        <v>45000</v>
      </c>
      <c r="P41" s="53"/>
      <c r="Q41" s="53"/>
      <c r="R41" s="53"/>
      <c r="S41" s="53"/>
      <c r="T41" s="52"/>
      <c r="U41" s="54">
        <f t="shared" si="5"/>
        <v>45000</v>
      </c>
      <c r="V41" s="63" t="s">
        <v>30</v>
      </c>
    </row>
    <row r="42" spans="1:22" ht="12.75" customHeight="1">
      <c r="A42" s="49">
        <v>27</v>
      </c>
      <c r="B42" s="65" t="s">
        <v>34</v>
      </c>
      <c r="C42" s="50" t="s">
        <v>55</v>
      </c>
      <c r="D42" s="128" t="s">
        <v>56</v>
      </c>
      <c r="E42" s="125">
        <v>66000</v>
      </c>
      <c r="F42" s="126"/>
      <c r="G42" s="126"/>
      <c r="H42" s="126"/>
      <c r="I42" s="126"/>
      <c r="J42" s="125">
        <v>66000</v>
      </c>
      <c r="K42" s="127"/>
      <c r="L42" s="128" t="s">
        <v>30</v>
      </c>
      <c r="M42" s="129">
        <f t="shared" si="0"/>
        <v>32520.32</v>
      </c>
      <c r="N42" s="132">
        <f t="shared" si="1"/>
        <v>7479.68</v>
      </c>
      <c r="O42" s="125">
        <v>40000</v>
      </c>
      <c r="P42" s="53"/>
      <c r="Q42" s="53"/>
      <c r="R42" s="53"/>
      <c r="S42" s="53"/>
      <c r="T42" s="52"/>
      <c r="U42" s="54">
        <f t="shared" si="5"/>
        <v>40000</v>
      </c>
      <c r="V42" s="63" t="s">
        <v>30</v>
      </c>
    </row>
    <row r="43" spans="1:22" ht="12.75" customHeight="1">
      <c r="A43" s="49">
        <v>28</v>
      </c>
      <c r="B43" s="65" t="s">
        <v>34</v>
      </c>
      <c r="C43" s="50" t="s">
        <v>57</v>
      </c>
      <c r="D43" s="50" t="s">
        <v>57</v>
      </c>
      <c r="E43" s="52">
        <v>69000</v>
      </c>
      <c r="F43" s="53"/>
      <c r="G43" s="53"/>
      <c r="H43" s="53"/>
      <c r="I43" s="53"/>
      <c r="J43" s="52">
        <v>69000</v>
      </c>
      <c r="K43" s="55"/>
      <c r="L43" s="63" t="s">
        <v>30</v>
      </c>
      <c r="M43" s="60">
        <f t="shared" si="0"/>
        <v>24390.239999999998</v>
      </c>
      <c r="N43" s="54">
        <f t="shared" si="1"/>
        <v>5609.76</v>
      </c>
      <c r="O43" s="52">
        <v>30000</v>
      </c>
      <c r="P43" s="53"/>
      <c r="Q43" s="53"/>
      <c r="R43" s="53"/>
      <c r="S43" s="53"/>
      <c r="T43" s="52"/>
      <c r="U43" s="54">
        <f t="shared" si="5"/>
        <v>30000</v>
      </c>
      <c r="V43" s="63" t="s">
        <v>30</v>
      </c>
    </row>
    <row r="44" spans="1:22" ht="12.75" customHeight="1">
      <c r="A44" s="49">
        <v>29</v>
      </c>
      <c r="B44" s="65" t="s">
        <v>34</v>
      </c>
      <c r="C44" s="50" t="s">
        <v>51</v>
      </c>
      <c r="D44" s="50" t="s">
        <v>51</v>
      </c>
      <c r="E44" s="52"/>
      <c r="F44" s="53"/>
      <c r="G44" s="53"/>
      <c r="H44" s="53"/>
      <c r="I44" s="53"/>
      <c r="J44" s="52"/>
      <c r="K44" s="55"/>
      <c r="L44" s="63"/>
      <c r="M44" s="60">
        <f t="shared" si="0"/>
        <v>24390.239999999998</v>
      </c>
      <c r="N44" s="54">
        <f t="shared" si="1"/>
        <v>5609.76</v>
      </c>
      <c r="O44" s="52">
        <v>30000</v>
      </c>
      <c r="P44" s="53"/>
      <c r="Q44" s="53"/>
      <c r="R44" s="53"/>
      <c r="S44" s="53"/>
      <c r="T44" s="52"/>
      <c r="U44" s="54">
        <f t="shared" si="5"/>
        <v>30000</v>
      </c>
      <c r="V44" s="63" t="s">
        <v>30</v>
      </c>
    </row>
    <row r="45" spans="1:22" ht="12.75" customHeight="1">
      <c r="A45" s="49">
        <v>30</v>
      </c>
      <c r="B45" s="65" t="s">
        <v>34</v>
      </c>
      <c r="C45" s="50" t="s">
        <v>58</v>
      </c>
      <c r="D45" s="50" t="s">
        <v>59</v>
      </c>
      <c r="E45" s="52">
        <v>29280</v>
      </c>
      <c r="F45" s="53"/>
      <c r="G45" s="53"/>
      <c r="H45" s="53"/>
      <c r="I45" s="53"/>
      <c r="J45" s="52">
        <v>29280</v>
      </c>
      <c r="K45" s="55"/>
      <c r="L45" s="63" t="s">
        <v>30</v>
      </c>
      <c r="M45" s="60">
        <f t="shared" si="0"/>
        <v>20325.2</v>
      </c>
      <c r="N45" s="54">
        <f t="shared" si="1"/>
        <v>4674.8</v>
      </c>
      <c r="O45" s="52">
        <v>25000</v>
      </c>
      <c r="P45" s="53"/>
      <c r="Q45" s="53"/>
      <c r="R45" s="53"/>
      <c r="S45" s="53"/>
      <c r="T45" s="52"/>
      <c r="U45" s="54">
        <f t="shared" si="5"/>
        <v>25000</v>
      </c>
      <c r="V45" s="63" t="s">
        <v>30</v>
      </c>
    </row>
    <row r="46" spans="1:22" ht="12.75" customHeight="1">
      <c r="A46" s="49">
        <v>31</v>
      </c>
      <c r="B46" s="65" t="s">
        <v>34</v>
      </c>
      <c r="C46" s="50" t="s">
        <v>60</v>
      </c>
      <c r="D46" s="50" t="s">
        <v>60</v>
      </c>
      <c r="E46" s="52">
        <v>60000</v>
      </c>
      <c r="F46" s="53"/>
      <c r="G46" s="53"/>
      <c r="H46" s="53"/>
      <c r="I46" s="53"/>
      <c r="J46" s="52">
        <v>60000</v>
      </c>
      <c r="K46" s="55"/>
      <c r="L46" s="63" t="s">
        <v>30</v>
      </c>
      <c r="M46" s="60">
        <f t="shared" si="0"/>
        <v>20325.2</v>
      </c>
      <c r="N46" s="54">
        <f t="shared" si="1"/>
        <v>4674.8</v>
      </c>
      <c r="O46" s="52">
        <v>25000</v>
      </c>
      <c r="P46" s="53"/>
      <c r="Q46" s="53"/>
      <c r="R46" s="53"/>
      <c r="S46" s="53"/>
      <c r="T46" s="52"/>
      <c r="U46" s="54">
        <f t="shared" si="5"/>
        <v>25000</v>
      </c>
      <c r="V46" s="63" t="s">
        <v>30</v>
      </c>
    </row>
    <row r="47" spans="1:22" ht="12.75" customHeight="1">
      <c r="A47" s="49">
        <v>32</v>
      </c>
      <c r="B47" s="65" t="s">
        <v>34</v>
      </c>
      <c r="C47" s="50" t="s">
        <v>61</v>
      </c>
      <c r="D47" s="50" t="s">
        <v>62</v>
      </c>
      <c r="E47" s="52">
        <v>59500</v>
      </c>
      <c r="F47" s="53"/>
      <c r="G47" s="53"/>
      <c r="H47" s="53"/>
      <c r="I47" s="53"/>
      <c r="J47" s="52">
        <v>59500</v>
      </c>
      <c r="K47" s="55"/>
      <c r="L47" s="63" t="s">
        <v>30</v>
      </c>
      <c r="M47" s="60">
        <f t="shared" si="0"/>
        <v>24390.239999999998</v>
      </c>
      <c r="N47" s="54">
        <f t="shared" si="1"/>
        <v>5609.76</v>
      </c>
      <c r="O47" s="52">
        <v>30000</v>
      </c>
      <c r="P47" s="53"/>
      <c r="Q47" s="53"/>
      <c r="R47" s="53"/>
      <c r="S47" s="53"/>
      <c r="T47" s="52"/>
      <c r="U47" s="54">
        <f t="shared" si="5"/>
        <v>30000</v>
      </c>
      <c r="V47" s="63" t="s">
        <v>30</v>
      </c>
    </row>
    <row r="48" spans="1:22" ht="12.75" customHeight="1">
      <c r="A48" s="49">
        <v>33</v>
      </c>
      <c r="B48" s="65" t="s">
        <v>34</v>
      </c>
      <c r="C48" s="50" t="s">
        <v>63</v>
      </c>
      <c r="D48" s="50" t="s">
        <v>63</v>
      </c>
      <c r="E48" s="52">
        <v>65000</v>
      </c>
      <c r="F48" s="53"/>
      <c r="G48" s="53"/>
      <c r="H48" s="53"/>
      <c r="I48" s="53"/>
      <c r="J48" s="52">
        <v>65000</v>
      </c>
      <c r="K48" s="55"/>
      <c r="L48" s="63" t="s">
        <v>30</v>
      </c>
      <c r="M48" s="60">
        <f t="shared" si="0"/>
        <v>36585.360000000001</v>
      </c>
      <c r="N48" s="54">
        <f t="shared" si="1"/>
        <v>8414.64</v>
      </c>
      <c r="O48" s="52">
        <v>45000</v>
      </c>
      <c r="P48" s="53"/>
      <c r="Q48" s="53"/>
      <c r="R48" s="53"/>
      <c r="S48" s="53"/>
      <c r="T48" s="52"/>
      <c r="U48" s="54">
        <f t="shared" si="5"/>
        <v>45000</v>
      </c>
      <c r="V48" s="63" t="s">
        <v>30</v>
      </c>
    </row>
    <row r="49" spans="1:22" ht="12.75" customHeight="1">
      <c r="A49" s="49">
        <v>34</v>
      </c>
      <c r="B49" s="65" t="s">
        <v>34</v>
      </c>
      <c r="C49" s="50" t="s">
        <v>64</v>
      </c>
      <c r="D49" s="50" t="s">
        <v>65</v>
      </c>
      <c r="E49" s="52">
        <v>58000</v>
      </c>
      <c r="F49" s="53"/>
      <c r="G49" s="53"/>
      <c r="H49" s="53"/>
      <c r="I49" s="53"/>
      <c r="J49" s="52">
        <v>58000</v>
      </c>
      <c r="K49" s="55"/>
      <c r="L49" s="63" t="s">
        <v>30</v>
      </c>
      <c r="M49" s="60">
        <f t="shared" si="0"/>
        <v>12195.119999999999</v>
      </c>
      <c r="N49" s="54">
        <f t="shared" si="1"/>
        <v>2804.88</v>
      </c>
      <c r="O49" s="52">
        <v>15000</v>
      </c>
      <c r="P49" s="53"/>
      <c r="Q49" s="53"/>
      <c r="R49" s="53"/>
      <c r="S49" s="53"/>
      <c r="T49" s="52"/>
      <c r="U49" s="54">
        <f t="shared" si="5"/>
        <v>15000</v>
      </c>
      <c r="V49" s="63" t="s">
        <v>30</v>
      </c>
    </row>
    <row r="50" spans="1:22" ht="12.75" customHeight="1">
      <c r="A50" s="49">
        <v>35</v>
      </c>
      <c r="B50" s="65" t="s">
        <v>34</v>
      </c>
      <c r="C50" s="50" t="s">
        <v>66</v>
      </c>
      <c r="D50" s="51" t="s">
        <v>67</v>
      </c>
      <c r="E50" s="52">
        <v>39751</v>
      </c>
      <c r="F50" s="53"/>
      <c r="G50" s="53"/>
      <c r="H50" s="53"/>
      <c r="I50" s="53"/>
      <c r="J50" s="52">
        <v>39751</v>
      </c>
      <c r="K50" s="55"/>
      <c r="L50" s="63" t="s">
        <v>30</v>
      </c>
      <c r="M50" s="60">
        <f t="shared" si="0"/>
        <v>6504.0640000000003</v>
      </c>
      <c r="N50" s="54">
        <f t="shared" si="1"/>
        <v>1495.9360000000001</v>
      </c>
      <c r="O50" s="52">
        <v>8000</v>
      </c>
      <c r="P50" s="53"/>
      <c r="Q50" s="53"/>
      <c r="R50" s="53"/>
      <c r="S50" s="53"/>
      <c r="T50" s="52"/>
      <c r="U50" s="54">
        <f t="shared" si="5"/>
        <v>8000</v>
      </c>
      <c r="V50" s="63" t="s">
        <v>30</v>
      </c>
    </row>
    <row r="51" spans="1:22" ht="12.75" customHeight="1">
      <c r="A51" s="49">
        <v>36</v>
      </c>
      <c r="B51" s="65" t="s">
        <v>34</v>
      </c>
      <c r="C51" s="50" t="s">
        <v>68</v>
      </c>
      <c r="D51" s="51" t="s">
        <v>69</v>
      </c>
      <c r="E51" s="52">
        <v>83267.42</v>
      </c>
      <c r="F51" s="53"/>
      <c r="G51" s="53"/>
      <c r="H51" s="53"/>
      <c r="I51" s="53"/>
      <c r="J51" s="52">
        <v>83267.42</v>
      </c>
      <c r="K51" s="55"/>
      <c r="L51" s="63" t="s">
        <v>30</v>
      </c>
      <c r="M51" s="60">
        <f t="shared" si="0"/>
        <v>24390.239999999998</v>
      </c>
      <c r="N51" s="54">
        <f t="shared" si="1"/>
        <v>5609.76</v>
      </c>
      <c r="O51" s="52">
        <v>30000</v>
      </c>
      <c r="P51" s="53"/>
      <c r="Q51" s="53"/>
      <c r="R51" s="53"/>
      <c r="S51" s="53"/>
      <c r="T51" s="52"/>
      <c r="U51" s="54">
        <f t="shared" si="5"/>
        <v>30000</v>
      </c>
      <c r="V51" s="63" t="s">
        <v>30</v>
      </c>
    </row>
    <row r="52" spans="1:22" ht="12.75" customHeight="1">
      <c r="A52" s="49">
        <v>37</v>
      </c>
      <c r="B52" s="65" t="s">
        <v>34</v>
      </c>
      <c r="C52" s="50" t="s">
        <v>70</v>
      </c>
      <c r="D52" s="50" t="s">
        <v>71</v>
      </c>
      <c r="E52" s="52">
        <v>84777.3</v>
      </c>
      <c r="F52" s="53"/>
      <c r="G52" s="53"/>
      <c r="H52" s="53"/>
      <c r="I52" s="53"/>
      <c r="J52" s="52">
        <v>84777.3</v>
      </c>
      <c r="K52" s="55"/>
      <c r="L52" s="63" t="s">
        <v>30</v>
      </c>
      <c r="M52" s="60">
        <f t="shared" si="0"/>
        <v>69918.687999999995</v>
      </c>
      <c r="N52" s="54">
        <f t="shared" si="1"/>
        <v>16081.312000000002</v>
      </c>
      <c r="O52" s="52">
        <v>86000</v>
      </c>
      <c r="P52" s="53"/>
      <c r="Q52" s="53"/>
      <c r="R52" s="53"/>
      <c r="S52" s="53"/>
      <c r="T52" s="52">
        <v>82000</v>
      </c>
      <c r="U52" s="54">
        <f t="shared" si="5"/>
        <v>4000</v>
      </c>
      <c r="V52" s="63" t="s">
        <v>30</v>
      </c>
    </row>
    <row r="53" spans="1:22" ht="12.75" customHeight="1">
      <c r="A53" s="49">
        <v>38</v>
      </c>
      <c r="B53" s="65" t="s">
        <v>34</v>
      </c>
      <c r="C53" s="50" t="s">
        <v>72</v>
      </c>
      <c r="D53" s="50" t="s">
        <v>72</v>
      </c>
      <c r="E53" s="52">
        <v>39127.199999999997</v>
      </c>
      <c r="F53" s="53"/>
      <c r="G53" s="53"/>
      <c r="H53" s="53"/>
      <c r="I53" s="53"/>
      <c r="J53" s="52">
        <v>39127.199999999997</v>
      </c>
      <c r="K53" s="55"/>
      <c r="L53" s="63" t="s">
        <v>30</v>
      </c>
      <c r="M53" s="60">
        <f t="shared" si="0"/>
        <v>16260.16</v>
      </c>
      <c r="N53" s="54">
        <f t="shared" si="1"/>
        <v>3739.84</v>
      </c>
      <c r="O53" s="52">
        <v>20000</v>
      </c>
      <c r="P53" s="53"/>
      <c r="Q53" s="53"/>
      <c r="R53" s="53"/>
      <c r="S53" s="53"/>
      <c r="T53" s="52"/>
      <c r="U53" s="54">
        <f t="shared" si="5"/>
        <v>20000</v>
      </c>
      <c r="V53" s="63" t="s">
        <v>30</v>
      </c>
    </row>
    <row r="54" spans="1:22" ht="12.75" customHeight="1">
      <c r="A54" s="49">
        <v>39</v>
      </c>
      <c r="B54" s="65" t="s">
        <v>34</v>
      </c>
      <c r="C54" s="50" t="s">
        <v>73</v>
      </c>
      <c r="D54" s="51" t="s">
        <v>74</v>
      </c>
      <c r="E54" s="52">
        <v>50000</v>
      </c>
      <c r="F54" s="53"/>
      <c r="G54" s="53"/>
      <c r="H54" s="53"/>
      <c r="I54" s="53"/>
      <c r="J54" s="52">
        <v>50000</v>
      </c>
      <c r="K54" s="55"/>
      <c r="L54" s="63" t="s">
        <v>30</v>
      </c>
      <c r="M54" s="60">
        <f t="shared" si="0"/>
        <v>12195.119999999999</v>
      </c>
      <c r="N54" s="54">
        <f t="shared" si="1"/>
        <v>2804.88</v>
      </c>
      <c r="O54" s="52">
        <v>15000</v>
      </c>
      <c r="P54" s="53"/>
      <c r="Q54" s="53"/>
      <c r="R54" s="53"/>
      <c r="S54" s="53"/>
      <c r="T54" s="52"/>
      <c r="U54" s="54">
        <f t="shared" si="5"/>
        <v>15000</v>
      </c>
      <c r="V54" s="63" t="s">
        <v>30</v>
      </c>
    </row>
    <row r="55" spans="1:22" ht="12.75" customHeight="1">
      <c r="A55" s="49">
        <v>40</v>
      </c>
      <c r="B55" s="65" t="s">
        <v>34</v>
      </c>
      <c r="C55" s="50" t="s">
        <v>75</v>
      </c>
      <c r="D55" s="50" t="s">
        <v>75</v>
      </c>
      <c r="E55" s="52">
        <v>17933.900000000001</v>
      </c>
      <c r="F55" s="53"/>
      <c r="G55" s="53"/>
      <c r="H55" s="53"/>
      <c r="I55" s="53"/>
      <c r="J55" s="52">
        <v>17933.900000000001</v>
      </c>
      <c r="K55" s="55"/>
      <c r="L55" s="63" t="s">
        <v>30</v>
      </c>
      <c r="M55" s="60">
        <f t="shared" ref="M55:M86" si="6">SUM(O55-N55)</f>
        <v>24390.239999999998</v>
      </c>
      <c r="N55" s="54">
        <f t="shared" ref="N55:N86" si="7">O55*18.6992/100</f>
        <v>5609.76</v>
      </c>
      <c r="O55" s="52">
        <v>30000</v>
      </c>
      <c r="P55" s="53"/>
      <c r="Q55" s="53"/>
      <c r="R55" s="53"/>
      <c r="S55" s="53"/>
      <c r="T55" s="52"/>
      <c r="U55" s="54">
        <f t="shared" si="5"/>
        <v>30000</v>
      </c>
      <c r="V55" s="63" t="s">
        <v>30</v>
      </c>
    </row>
    <row r="56" spans="1:22" ht="12.75" customHeight="1">
      <c r="A56" s="49">
        <v>41</v>
      </c>
      <c r="B56" s="65" t="s">
        <v>34</v>
      </c>
      <c r="C56" s="50" t="s">
        <v>76</v>
      </c>
      <c r="D56" s="50" t="s">
        <v>76</v>
      </c>
      <c r="E56" s="52">
        <v>15239.1</v>
      </c>
      <c r="F56" s="53"/>
      <c r="G56" s="53"/>
      <c r="H56" s="53"/>
      <c r="I56" s="53"/>
      <c r="J56" s="52">
        <v>15239.1</v>
      </c>
      <c r="K56" s="55"/>
      <c r="L56" s="63" t="s">
        <v>30</v>
      </c>
      <c r="M56" s="60">
        <f t="shared" si="6"/>
        <v>4878.0479999999998</v>
      </c>
      <c r="N56" s="54">
        <f t="shared" si="7"/>
        <v>1121.9520000000002</v>
      </c>
      <c r="O56" s="52">
        <v>6000</v>
      </c>
      <c r="P56" s="53"/>
      <c r="Q56" s="53"/>
      <c r="R56" s="53"/>
      <c r="S56" s="53"/>
      <c r="T56" s="52"/>
      <c r="U56" s="54">
        <f t="shared" si="5"/>
        <v>6000</v>
      </c>
      <c r="V56" s="63" t="s">
        <v>30</v>
      </c>
    </row>
    <row r="57" spans="1:22" ht="12.75" customHeight="1">
      <c r="A57" s="49">
        <v>42</v>
      </c>
      <c r="B57" s="65" t="s">
        <v>34</v>
      </c>
      <c r="C57" s="50" t="s">
        <v>212</v>
      </c>
      <c r="D57" s="51" t="s">
        <v>212</v>
      </c>
      <c r="E57" s="52">
        <v>24275</v>
      </c>
      <c r="F57" s="53"/>
      <c r="G57" s="53"/>
      <c r="H57" s="53"/>
      <c r="I57" s="53"/>
      <c r="J57" s="52">
        <v>24275</v>
      </c>
      <c r="K57" s="55"/>
      <c r="L57" s="63" t="s">
        <v>30</v>
      </c>
      <c r="M57" s="60">
        <f t="shared" si="6"/>
        <v>2439.0239999999999</v>
      </c>
      <c r="N57" s="54">
        <f t="shared" si="7"/>
        <v>560.97600000000011</v>
      </c>
      <c r="O57" s="52">
        <v>3000</v>
      </c>
      <c r="P57" s="53"/>
      <c r="Q57" s="53"/>
      <c r="R57" s="53"/>
      <c r="S57" s="53"/>
      <c r="T57" s="52"/>
      <c r="U57" s="54">
        <f t="shared" si="5"/>
        <v>3000</v>
      </c>
      <c r="V57" s="63" t="s">
        <v>30</v>
      </c>
    </row>
    <row r="58" spans="1:22" ht="12.75" customHeight="1">
      <c r="A58" s="49">
        <v>43</v>
      </c>
      <c r="B58" s="65" t="s">
        <v>34</v>
      </c>
      <c r="C58" s="50" t="s">
        <v>77</v>
      </c>
      <c r="D58" s="51" t="s">
        <v>78</v>
      </c>
      <c r="E58" s="52">
        <v>21000</v>
      </c>
      <c r="F58" s="53"/>
      <c r="G58" s="53"/>
      <c r="H58" s="53"/>
      <c r="I58" s="53"/>
      <c r="J58" s="52">
        <v>21000</v>
      </c>
      <c r="K58" s="55"/>
      <c r="L58" s="63" t="s">
        <v>30</v>
      </c>
      <c r="M58" s="60">
        <f t="shared" si="6"/>
        <v>16260.16</v>
      </c>
      <c r="N58" s="54">
        <f t="shared" si="7"/>
        <v>3739.84</v>
      </c>
      <c r="O58" s="52">
        <v>20000</v>
      </c>
      <c r="P58" s="53"/>
      <c r="Q58" s="53"/>
      <c r="R58" s="53"/>
      <c r="S58" s="53"/>
      <c r="T58" s="52"/>
      <c r="U58" s="54">
        <f t="shared" si="5"/>
        <v>20000</v>
      </c>
      <c r="V58" s="63" t="s">
        <v>30</v>
      </c>
    </row>
    <row r="59" spans="1:22" ht="12.75" customHeight="1">
      <c r="A59" s="49">
        <v>44</v>
      </c>
      <c r="B59" s="65" t="s">
        <v>34</v>
      </c>
      <c r="C59" s="50" t="s">
        <v>210</v>
      </c>
      <c r="D59" s="51" t="s">
        <v>213</v>
      </c>
      <c r="E59" s="52">
        <v>9588.56</v>
      </c>
      <c r="F59" s="53"/>
      <c r="G59" s="53"/>
      <c r="H59" s="53"/>
      <c r="I59" s="53"/>
      <c r="J59" s="52">
        <v>9588.56</v>
      </c>
      <c r="K59" s="58">
        <v>0</v>
      </c>
      <c r="L59" s="63" t="s">
        <v>30</v>
      </c>
      <c r="M59" s="60">
        <f t="shared" si="6"/>
        <v>111382.09599999999</v>
      </c>
      <c r="N59" s="54">
        <f t="shared" si="7"/>
        <v>25617.904000000002</v>
      </c>
      <c r="O59" s="52">
        <v>137000</v>
      </c>
      <c r="P59" s="53"/>
      <c r="Q59" s="53"/>
      <c r="R59" s="53"/>
      <c r="S59" s="53"/>
      <c r="T59" s="52"/>
      <c r="U59" s="54">
        <f t="shared" si="5"/>
        <v>137000</v>
      </c>
      <c r="V59" s="63" t="s">
        <v>30</v>
      </c>
    </row>
    <row r="60" spans="1:22" ht="12.75" customHeight="1">
      <c r="A60" s="49">
        <v>45</v>
      </c>
      <c r="B60" s="49">
        <v>32222</v>
      </c>
      <c r="C60" s="50" t="s">
        <v>214</v>
      </c>
      <c r="D60" s="51" t="s">
        <v>79</v>
      </c>
      <c r="E60" s="52">
        <v>50600</v>
      </c>
      <c r="F60" s="53">
        <v>53200</v>
      </c>
      <c r="G60" s="53">
        <v>57300</v>
      </c>
      <c r="H60" s="53">
        <v>31000</v>
      </c>
      <c r="I60" s="53">
        <v>33000</v>
      </c>
      <c r="J60" s="54">
        <v>30176</v>
      </c>
      <c r="K60" s="54">
        <v>20424</v>
      </c>
      <c r="L60" s="63" t="s">
        <v>30</v>
      </c>
      <c r="M60" s="60">
        <f t="shared" si="6"/>
        <v>406.50400000000002</v>
      </c>
      <c r="N60" s="54">
        <f t="shared" si="7"/>
        <v>93.496000000000009</v>
      </c>
      <c r="O60" s="52">
        <v>500</v>
      </c>
      <c r="P60" s="53">
        <v>53200</v>
      </c>
      <c r="Q60" s="53">
        <v>57300</v>
      </c>
      <c r="R60" s="53">
        <v>31000</v>
      </c>
      <c r="S60" s="53">
        <v>33000</v>
      </c>
      <c r="T60" s="52">
        <v>500</v>
      </c>
      <c r="U60" s="52"/>
      <c r="V60" s="63" t="s">
        <v>30</v>
      </c>
    </row>
    <row r="61" spans="1:22" ht="12.75" customHeight="1">
      <c r="A61" s="49">
        <v>46</v>
      </c>
      <c r="B61" s="49">
        <v>32229</v>
      </c>
      <c r="C61" s="50" t="s">
        <v>215</v>
      </c>
      <c r="D61" s="51" t="s">
        <v>216</v>
      </c>
      <c r="E61" s="52"/>
      <c r="F61" s="53"/>
      <c r="G61" s="53"/>
      <c r="H61" s="53"/>
      <c r="I61" s="53"/>
      <c r="J61" s="54"/>
      <c r="K61" s="54"/>
      <c r="L61" s="63"/>
      <c r="M61" s="60">
        <f t="shared" si="6"/>
        <v>40650.400000000001</v>
      </c>
      <c r="N61" s="54">
        <f t="shared" si="7"/>
        <v>9349.6</v>
      </c>
      <c r="O61" s="52">
        <v>50000</v>
      </c>
      <c r="P61" s="53"/>
      <c r="Q61" s="53"/>
      <c r="R61" s="53"/>
      <c r="S61" s="53"/>
      <c r="T61" s="52">
        <v>50000</v>
      </c>
      <c r="U61" s="52"/>
      <c r="V61" s="63" t="s">
        <v>30</v>
      </c>
    </row>
    <row r="62" spans="1:22" ht="12.75" customHeight="1">
      <c r="A62" s="49">
        <v>47</v>
      </c>
      <c r="B62" s="49">
        <v>32231</v>
      </c>
      <c r="C62" s="50" t="s">
        <v>80</v>
      </c>
      <c r="D62" s="50" t="s">
        <v>80</v>
      </c>
      <c r="E62" s="52">
        <v>65000</v>
      </c>
      <c r="F62" s="53">
        <v>66150</v>
      </c>
      <c r="G62" s="53">
        <v>67900</v>
      </c>
      <c r="H62" s="53">
        <v>38000</v>
      </c>
      <c r="I62" s="53">
        <v>40000</v>
      </c>
      <c r="J62" s="52">
        <v>55000</v>
      </c>
      <c r="K62" s="54">
        <v>10000</v>
      </c>
      <c r="L62" s="63" t="s">
        <v>30</v>
      </c>
      <c r="M62" s="60">
        <f t="shared" si="6"/>
        <v>117886.16</v>
      </c>
      <c r="N62" s="54">
        <f t="shared" si="7"/>
        <v>27113.84</v>
      </c>
      <c r="O62" s="52">
        <v>145000</v>
      </c>
      <c r="P62" s="53">
        <v>66150</v>
      </c>
      <c r="Q62" s="53">
        <v>67900</v>
      </c>
      <c r="R62" s="53">
        <v>38000</v>
      </c>
      <c r="S62" s="53">
        <v>40000</v>
      </c>
      <c r="T62" s="52">
        <v>115000</v>
      </c>
      <c r="U62" s="52">
        <v>30000</v>
      </c>
      <c r="V62" s="63" t="s">
        <v>202</v>
      </c>
    </row>
    <row r="63" spans="1:22" ht="12.75" customHeight="1">
      <c r="A63" s="49">
        <v>48</v>
      </c>
      <c r="B63" s="49">
        <v>32233</v>
      </c>
      <c r="C63" s="50" t="s">
        <v>81</v>
      </c>
      <c r="D63" s="50" t="s">
        <v>81</v>
      </c>
      <c r="E63" s="52">
        <v>135000</v>
      </c>
      <c r="F63" s="53">
        <v>137300</v>
      </c>
      <c r="G63" s="53">
        <v>141100</v>
      </c>
      <c r="H63" s="53">
        <v>79000</v>
      </c>
      <c r="I63" s="53">
        <v>81000</v>
      </c>
      <c r="J63" s="52">
        <v>125000</v>
      </c>
      <c r="K63" s="54">
        <v>10000</v>
      </c>
      <c r="L63" s="63" t="s">
        <v>30</v>
      </c>
      <c r="M63" s="60">
        <f t="shared" si="6"/>
        <v>258536.54399999999</v>
      </c>
      <c r="N63" s="54">
        <f t="shared" si="7"/>
        <v>59463.456000000006</v>
      </c>
      <c r="O63" s="52">
        <v>318000</v>
      </c>
      <c r="P63" s="53">
        <v>137300</v>
      </c>
      <c r="Q63" s="53">
        <v>141100</v>
      </c>
      <c r="R63" s="53">
        <v>79000</v>
      </c>
      <c r="S63" s="53">
        <v>81000</v>
      </c>
      <c r="T63" s="52">
        <v>170000</v>
      </c>
      <c r="U63" s="54">
        <f t="shared" ref="U63:U68" si="8">SUM(O63-T63)</f>
        <v>148000</v>
      </c>
      <c r="V63" s="63" t="s">
        <v>202</v>
      </c>
    </row>
    <row r="64" spans="1:22" ht="12.75" customHeight="1">
      <c r="A64" s="49">
        <v>49</v>
      </c>
      <c r="B64" s="49">
        <v>32234</v>
      </c>
      <c r="C64" s="50" t="s">
        <v>82</v>
      </c>
      <c r="D64" s="50" t="s">
        <v>82</v>
      </c>
      <c r="E64" s="52">
        <v>15000</v>
      </c>
      <c r="F64" s="53">
        <v>15300</v>
      </c>
      <c r="G64" s="53">
        <v>15700</v>
      </c>
      <c r="H64" s="53">
        <v>9000</v>
      </c>
      <c r="I64" s="53">
        <v>10000</v>
      </c>
      <c r="J64" s="52">
        <v>15000</v>
      </c>
      <c r="K64" s="54"/>
      <c r="L64" s="63" t="s">
        <v>30</v>
      </c>
      <c r="M64" s="60">
        <f t="shared" si="6"/>
        <v>48780.479999999996</v>
      </c>
      <c r="N64" s="54">
        <f t="shared" si="7"/>
        <v>11219.52</v>
      </c>
      <c r="O64" s="52">
        <v>60000</v>
      </c>
      <c r="P64" s="53">
        <v>15300</v>
      </c>
      <c r="Q64" s="53">
        <v>15700</v>
      </c>
      <c r="R64" s="53">
        <v>9000</v>
      </c>
      <c r="S64" s="53">
        <v>10000</v>
      </c>
      <c r="T64" s="52">
        <v>60000</v>
      </c>
      <c r="U64" s="54">
        <f t="shared" si="8"/>
        <v>0</v>
      </c>
      <c r="V64" s="63" t="s">
        <v>30</v>
      </c>
    </row>
    <row r="65" spans="1:22" ht="12.75" customHeight="1">
      <c r="A65" s="49">
        <v>50</v>
      </c>
      <c r="B65" s="49">
        <v>32241</v>
      </c>
      <c r="C65" s="50" t="s">
        <v>83</v>
      </c>
      <c r="D65" s="51" t="s">
        <v>84</v>
      </c>
      <c r="E65" s="52">
        <v>97000</v>
      </c>
      <c r="F65" s="53">
        <v>112900</v>
      </c>
      <c r="G65" s="53">
        <v>116000</v>
      </c>
      <c r="H65" s="53">
        <v>65000</v>
      </c>
      <c r="I65" s="53">
        <v>67000</v>
      </c>
      <c r="J65" s="52">
        <v>97000</v>
      </c>
      <c r="K65" s="54"/>
      <c r="L65" s="63" t="s">
        <v>30</v>
      </c>
      <c r="M65" s="60">
        <f t="shared" si="6"/>
        <v>16260.16</v>
      </c>
      <c r="N65" s="54">
        <f t="shared" si="7"/>
        <v>3739.84</v>
      </c>
      <c r="O65" s="52">
        <v>20000</v>
      </c>
      <c r="P65" s="53">
        <v>112900</v>
      </c>
      <c r="Q65" s="53">
        <v>116000</v>
      </c>
      <c r="R65" s="53">
        <v>65000</v>
      </c>
      <c r="S65" s="53">
        <v>67000</v>
      </c>
      <c r="T65" s="52">
        <v>20000</v>
      </c>
      <c r="U65" s="54">
        <f t="shared" si="8"/>
        <v>0</v>
      </c>
      <c r="V65" s="63" t="s">
        <v>30</v>
      </c>
    </row>
    <row r="66" spans="1:22" ht="12.75" customHeight="1">
      <c r="A66" s="49">
        <v>51</v>
      </c>
      <c r="B66" s="49">
        <v>32242</v>
      </c>
      <c r="C66" s="50" t="s">
        <v>85</v>
      </c>
      <c r="D66" s="50" t="s">
        <v>86</v>
      </c>
      <c r="E66" s="52">
        <v>20000</v>
      </c>
      <c r="F66" s="53">
        <v>20400</v>
      </c>
      <c r="G66" s="53">
        <v>20900</v>
      </c>
      <c r="H66" s="53">
        <v>12000</v>
      </c>
      <c r="I66" s="53">
        <v>12000</v>
      </c>
      <c r="J66" s="52">
        <v>20000</v>
      </c>
      <c r="K66" s="54"/>
      <c r="L66" s="63" t="s">
        <v>30</v>
      </c>
      <c r="M66" s="60">
        <f t="shared" si="6"/>
        <v>13008.128000000001</v>
      </c>
      <c r="N66" s="54">
        <f t="shared" si="7"/>
        <v>2991.8720000000003</v>
      </c>
      <c r="O66" s="52">
        <v>16000</v>
      </c>
      <c r="P66" s="53">
        <v>20400</v>
      </c>
      <c r="Q66" s="53">
        <v>20900</v>
      </c>
      <c r="R66" s="53">
        <v>12000</v>
      </c>
      <c r="S66" s="53">
        <v>12000</v>
      </c>
      <c r="T66" s="52">
        <v>6000</v>
      </c>
      <c r="U66" s="54">
        <f t="shared" si="8"/>
        <v>10000</v>
      </c>
      <c r="V66" s="63" t="s">
        <v>30</v>
      </c>
    </row>
    <row r="67" spans="1:22" ht="12.75" customHeight="1">
      <c r="A67" s="49">
        <v>52</v>
      </c>
      <c r="B67" s="49">
        <v>32243</v>
      </c>
      <c r="C67" s="50" t="s">
        <v>87</v>
      </c>
      <c r="D67" s="51" t="s">
        <v>217</v>
      </c>
      <c r="E67" s="52">
        <v>7000</v>
      </c>
      <c r="F67" s="53">
        <v>7200</v>
      </c>
      <c r="G67" s="53">
        <v>7400</v>
      </c>
      <c r="H67" s="53">
        <v>4000</v>
      </c>
      <c r="I67" s="53">
        <v>4000</v>
      </c>
      <c r="J67" s="52">
        <v>7000</v>
      </c>
      <c r="K67" s="54"/>
      <c r="L67" s="63" t="s">
        <v>30</v>
      </c>
      <c r="M67" s="60">
        <f t="shared" si="6"/>
        <v>813.00800000000004</v>
      </c>
      <c r="N67" s="54">
        <f t="shared" si="7"/>
        <v>186.99200000000002</v>
      </c>
      <c r="O67" s="52">
        <v>1000</v>
      </c>
      <c r="P67" s="53">
        <v>7200</v>
      </c>
      <c r="Q67" s="53">
        <v>7400</v>
      </c>
      <c r="R67" s="53">
        <v>4000</v>
      </c>
      <c r="S67" s="53">
        <v>4000</v>
      </c>
      <c r="T67" s="52">
        <v>1000</v>
      </c>
      <c r="U67" s="54">
        <f t="shared" si="8"/>
        <v>0</v>
      </c>
      <c r="V67" s="63" t="s">
        <v>30</v>
      </c>
    </row>
    <row r="68" spans="1:22" ht="12.75" customHeight="1">
      <c r="A68" s="49">
        <v>53</v>
      </c>
      <c r="B68" s="49">
        <v>32251</v>
      </c>
      <c r="C68" s="50" t="s">
        <v>88</v>
      </c>
      <c r="D68" s="51" t="s">
        <v>89</v>
      </c>
      <c r="E68" s="52">
        <v>10000</v>
      </c>
      <c r="F68" s="53">
        <v>10200</v>
      </c>
      <c r="G68" s="53">
        <v>10500</v>
      </c>
      <c r="H68" s="53">
        <v>6000</v>
      </c>
      <c r="I68" s="53">
        <v>6000</v>
      </c>
      <c r="J68" s="52">
        <v>10000</v>
      </c>
      <c r="K68" s="54"/>
      <c r="L68" s="63" t="s">
        <v>30</v>
      </c>
      <c r="M68" s="60">
        <f t="shared" si="6"/>
        <v>24390.239999999998</v>
      </c>
      <c r="N68" s="54">
        <f t="shared" si="7"/>
        <v>5609.76</v>
      </c>
      <c r="O68" s="52">
        <v>30000</v>
      </c>
      <c r="P68" s="53">
        <v>10200</v>
      </c>
      <c r="Q68" s="53">
        <v>10500</v>
      </c>
      <c r="R68" s="53">
        <v>6000</v>
      </c>
      <c r="S68" s="53">
        <v>6000</v>
      </c>
      <c r="T68" s="52">
        <v>30000</v>
      </c>
      <c r="U68" s="54">
        <f t="shared" si="8"/>
        <v>0</v>
      </c>
      <c r="V68" s="63" t="s">
        <v>30</v>
      </c>
    </row>
    <row r="69" spans="1:22" s="135" customFormat="1" ht="24.95" customHeight="1">
      <c r="A69" s="49">
        <v>54</v>
      </c>
      <c r="B69" s="136"/>
      <c r="C69" s="66" t="s">
        <v>90</v>
      </c>
      <c r="D69" s="130"/>
      <c r="E69" s="131"/>
      <c r="F69" s="137"/>
      <c r="G69" s="137"/>
      <c r="H69" s="137"/>
      <c r="I69" s="137"/>
      <c r="J69" s="137"/>
      <c r="K69" s="138"/>
      <c r="L69" s="138"/>
      <c r="M69" s="139">
        <f t="shared" si="6"/>
        <v>707235.65919999999</v>
      </c>
      <c r="N69" s="139">
        <f t="shared" si="7"/>
        <v>162664.34080000001</v>
      </c>
      <c r="O69" s="131">
        <f t="shared" ref="O69:U69" si="9">SUM(O70+O71+O72+O73+O76+O79+O80+O81+O82+O83+O84+O85+O86+O87+O88+O89+O90+O91+O92+O93+O94+O95+O96+O97+O98+O99+O100+O101+O102+O103+O104+O109+O110+O111)</f>
        <v>869900</v>
      </c>
      <c r="P69" s="131">
        <f t="shared" si="9"/>
        <v>507567</v>
      </c>
      <c r="Q69" s="131">
        <f t="shared" si="9"/>
        <v>521244.45900000003</v>
      </c>
      <c r="R69" s="131">
        <f t="shared" si="9"/>
        <v>295586.73076923075</v>
      </c>
      <c r="S69" s="131">
        <f t="shared" si="9"/>
        <v>305602.57250000001</v>
      </c>
      <c r="T69" s="131">
        <f t="shared" si="9"/>
        <v>427400</v>
      </c>
      <c r="U69" s="131">
        <f t="shared" si="9"/>
        <v>442500</v>
      </c>
      <c r="V69" s="138"/>
    </row>
    <row r="70" spans="1:22" ht="12.75" customHeight="1">
      <c r="A70" s="49">
        <v>55</v>
      </c>
      <c r="B70" s="49">
        <v>32311</v>
      </c>
      <c r="C70" s="50" t="s">
        <v>91</v>
      </c>
      <c r="D70" s="51" t="s">
        <v>220</v>
      </c>
      <c r="E70" s="52">
        <v>28000</v>
      </c>
      <c r="F70" s="53">
        <v>28500</v>
      </c>
      <c r="G70" s="53">
        <v>29300</v>
      </c>
      <c r="H70" s="53">
        <v>17000</v>
      </c>
      <c r="I70" s="53">
        <v>17000</v>
      </c>
      <c r="J70" s="52">
        <v>28000</v>
      </c>
      <c r="K70" s="55"/>
      <c r="L70" s="63" t="s">
        <v>30</v>
      </c>
      <c r="M70" s="60">
        <f t="shared" si="6"/>
        <v>27235.768</v>
      </c>
      <c r="N70" s="54">
        <f t="shared" si="7"/>
        <v>6264.2320000000009</v>
      </c>
      <c r="O70" s="52">
        <v>33500</v>
      </c>
      <c r="P70" s="53">
        <v>28500</v>
      </c>
      <c r="Q70" s="53">
        <v>29300</v>
      </c>
      <c r="R70" s="53">
        <v>17000</v>
      </c>
      <c r="S70" s="53">
        <v>17000</v>
      </c>
      <c r="T70" s="52">
        <v>30000</v>
      </c>
      <c r="U70" s="54">
        <f t="shared" ref="U70:U103" si="10">SUM(O70-T70)</f>
        <v>3500</v>
      </c>
      <c r="V70" s="63" t="s">
        <v>30</v>
      </c>
    </row>
    <row r="71" spans="1:22" ht="12.75" customHeight="1">
      <c r="A71" s="49">
        <v>56</v>
      </c>
      <c r="B71" s="49">
        <v>32312</v>
      </c>
      <c r="C71" s="50" t="s">
        <v>218</v>
      </c>
      <c r="D71" s="51" t="s">
        <v>219</v>
      </c>
      <c r="E71" s="52"/>
      <c r="F71" s="53"/>
      <c r="G71" s="53"/>
      <c r="H71" s="53"/>
      <c r="I71" s="53"/>
      <c r="J71" s="52"/>
      <c r="K71" s="55"/>
      <c r="L71" s="63"/>
      <c r="M71" s="60">
        <f t="shared" si="6"/>
        <v>1219.5119999999999</v>
      </c>
      <c r="N71" s="54">
        <f t="shared" si="7"/>
        <v>280.48800000000006</v>
      </c>
      <c r="O71" s="52">
        <v>1500</v>
      </c>
      <c r="P71" s="53"/>
      <c r="Q71" s="53"/>
      <c r="R71" s="53"/>
      <c r="S71" s="53"/>
      <c r="T71" s="52">
        <v>1500</v>
      </c>
      <c r="U71" s="54">
        <f t="shared" si="10"/>
        <v>0</v>
      </c>
      <c r="V71" s="63"/>
    </row>
    <row r="72" spans="1:22" ht="12.75" customHeight="1">
      <c r="A72" s="49">
        <v>57</v>
      </c>
      <c r="B72" s="49">
        <v>32313</v>
      </c>
      <c r="C72" s="50" t="s">
        <v>92</v>
      </c>
      <c r="D72" s="51" t="s">
        <v>93</v>
      </c>
      <c r="E72" s="52">
        <v>5000</v>
      </c>
      <c r="F72" s="53">
        <v>5100</v>
      </c>
      <c r="G72" s="53">
        <v>5300</v>
      </c>
      <c r="H72" s="53">
        <v>3000</v>
      </c>
      <c r="I72" s="53">
        <v>3000</v>
      </c>
      <c r="J72" s="52">
        <v>5000</v>
      </c>
      <c r="K72" s="55"/>
      <c r="L72" s="63" t="s">
        <v>30</v>
      </c>
      <c r="M72" s="60">
        <f t="shared" si="6"/>
        <v>6504.0640000000003</v>
      </c>
      <c r="N72" s="54">
        <f t="shared" si="7"/>
        <v>1495.9360000000001</v>
      </c>
      <c r="O72" s="52">
        <v>8000</v>
      </c>
      <c r="P72" s="53">
        <v>5100</v>
      </c>
      <c r="Q72" s="53">
        <v>5300</v>
      </c>
      <c r="R72" s="53">
        <v>3000</v>
      </c>
      <c r="S72" s="53">
        <v>3000</v>
      </c>
      <c r="T72" s="52">
        <v>8000</v>
      </c>
      <c r="U72" s="54">
        <f t="shared" si="10"/>
        <v>0</v>
      </c>
      <c r="V72" s="63" t="s">
        <v>30</v>
      </c>
    </row>
    <row r="73" spans="1:22" ht="12.75" customHeight="1">
      <c r="A73" s="49">
        <v>58</v>
      </c>
      <c r="B73" s="49">
        <v>32319</v>
      </c>
      <c r="C73" s="50" t="s">
        <v>94</v>
      </c>
      <c r="D73" s="51" t="s">
        <v>95</v>
      </c>
      <c r="E73" s="52">
        <v>39100</v>
      </c>
      <c r="F73" s="53">
        <v>39750</v>
      </c>
      <c r="G73" s="53">
        <v>40800</v>
      </c>
      <c r="H73" s="53">
        <v>23000</v>
      </c>
      <c r="I73" s="53">
        <v>24000</v>
      </c>
      <c r="J73" s="52">
        <v>39100</v>
      </c>
      <c r="K73" s="55"/>
      <c r="L73" s="63" t="s">
        <v>30</v>
      </c>
      <c r="M73" s="60">
        <f t="shared" si="6"/>
        <v>99186.975999999995</v>
      </c>
      <c r="N73" s="54">
        <f t="shared" si="7"/>
        <v>22813.024000000005</v>
      </c>
      <c r="O73" s="52">
        <v>122000</v>
      </c>
      <c r="P73" s="53">
        <v>39750</v>
      </c>
      <c r="Q73" s="53">
        <v>40800</v>
      </c>
      <c r="R73" s="53">
        <v>23000</v>
      </c>
      <c r="S73" s="53">
        <v>24000</v>
      </c>
      <c r="T73" s="52">
        <v>70000</v>
      </c>
      <c r="U73" s="54">
        <f t="shared" si="10"/>
        <v>52000</v>
      </c>
      <c r="V73" s="63" t="s">
        <v>30</v>
      </c>
    </row>
    <row r="74" spans="1:22" ht="12.75" customHeight="1">
      <c r="A74" s="49">
        <v>59</v>
      </c>
      <c r="B74" s="49"/>
      <c r="C74" s="50" t="s">
        <v>237</v>
      </c>
      <c r="D74" s="51"/>
      <c r="E74" s="52"/>
      <c r="F74" s="53"/>
      <c r="G74" s="53"/>
      <c r="H74" s="53"/>
      <c r="I74" s="53"/>
      <c r="J74" s="52"/>
      <c r="K74" s="55"/>
      <c r="L74" s="63"/>
      <c r="M74" s="60">
        <f t="shared" si="6"/>
        <v>48780.479999999996</v>
      </c>
      <c r="N74" s="54">
        <f t="shared" si="7"/>
        <v>11219.52</v>
      </c>
      <c r="O74" s="52">
        <v>60000</v>
      </c>
      <c r="P74" s="53"/>
      <c r="Q74" s="53"/>
      <c r="R74" s="53"/>
      <c r="S74" s="53"/>
      <c r="T74" s="52">
        <v>60000</v>
      </c>
      <c r="U74" s="54">
        <f t="shared" si="10"/>
        <v>0</v>
      </c>
      <c r="V74" s="63" t="s">
        <v>30</v>
      </c>
    </row>
    <row r="75" spans="1:22" ht="12.75" customHeight="1">
      <c r="A75" s="49">
        <v>60</v>
      </c>
      <c r="B75" s="49"/>
      <c r="C75" s="50" t="s">
        <v>238</v>
      </c>
      <c r="D75" s="51"/>
      <c r="E75" s="52"/>
      <c r="F75" s="53"/>
      <c r="G75" s="53"/>
      <c r="H75" s="53"/>
      <c r="I75" s="53"/>
      <c r="J75" s="52"/>
      <c r="K75" s="55"/>
      <c r="L75" s="63"/>
      <c r="M75" s="60">
        <f t="shared" si="6"/>
        <v>42276.415999999997</v>
      </c>
      <c r="N75" s="54">
        <f t="shared" si="7"/>
        <v>9723.5840000000007</v>
      </c>
      <c r="O75" s="52">
        <v>52000</v>
      </c>
      <c r="P75" s="53"/>
      <c r="Q75" s="53"/>
      <c r="R75" s="53"/>
      <c r="S75" s="53"/>
      <c r="T75" s="52">
        <v>0</v>
      </c>
      <c r="U75" s="54">
        <f t="shared" si="10"/>
        <v>52000</v>
      </c>
      <c r="V75" s="63" t="s">
        <v>30</v>
      </c>
    </row>
    <row r="76" spans="1:22" ht="12.75" customHeight="1">
      <c r="A76" s="49">
        <v>61</v>
      </c>
      <c r="B76" s="49">
        <v>32321</v>
      </c>
      <c r="C76" s="50" t="s">
        <v>96</v>
      </c>
      <c r="D76" s="51" t="s">
        <v>97</v>
      </c>
      <c r="E76" s="52">
        <v>75000</v>
      </c>
      <c r="F76" s="53">
        <v>76300</v>
      </c>
      <c r="G76" s="53">
        <v>78400</v>
      </c>
      <c r="H76" s="53">
        <v>44000</v>
      </c>
      <c r="I76" s="53">
        <v>45000</v>
      </c>
      <c r="J76" s="52">
        <v>75000</v>
      </c>
      <c r="K76" s="55"/>
      <c r="L76" s="63" t="s">
        <v>30</v>
      </c>
      <c r="M76" s="60">
        <f t="shared" si="6"/>
        <v>98373.967999999993</v>
      </c>
      <c r="N76" s="54">
        <f t="shared" si="7"/>
        <v>22626.032000000003</v>
      </c>
      <c r="O76" s="52">
        <v>121000</v>
      </c>
      <c r="P76" s="53">
        <v>76300</v>
      </c>
      <c r="Q76" s="53">
        <v>78400</v>
      </c>
      <c r="R76" s="53">
        <v>44000</v>
      </c>
      <c r="S76" s="53">
        <v>45000</v>
      </c>
      <c r="T76" s="52">
        <v>61000</v>
      </c>
      <c r="U76" s="54">
        <f t="shared" si="10"/>
        <v>60000</v>
      </c>
      <c r="V76" s="63" t="s">
        <v>30</v>
      </c>
    </row>
    <row r="77" spans="1:22" ht="12.75" customHeight="1">
      <c r="A77" s="49">
        <v>62</v>
      </c>
      <c r="B77" s="49"/>
      <c r="C77" s="50" t="s">
        <v>239</v>
      </c>
      <c r="D77" s="51"/>
      <c r="E77" s="52"/>
      <c r="F77" s="53"/>
      <c r="G77" s="53"/>
      <c r="H77" s="53"/>
      <c r="I77" s="53"/>
      <c r="J77" s="52"/>
      <c r="K77" s="55"/>
      <c r="L77" s="63"/>
      <c r="M77" s="60">
        <f t="shared" si="6"/>
        <v>49593.487999999998</v>
      </c>
      <c r="N77" s="54">
        <f t="shared" si="7"/>
        <v>11406.512000000002</v>
      </c>
      <c r="O77" s="52">
        <v>61000</v>
      </c>
      <c r="P77" s="53"/>
      <c r="Q77" s="53"/>
      <c r="R77" s="53"/>
      <c r="S77" s="53"/>
      <c r="T77" s="52">
        <v>61000</v>
      </c>
      <c r="U77" s="54">
        <f t="shared" si="10"/>
        <v>0</v>
      </c>
      <c r="V77" s="63" t="s">
        <v>30</v>
      </c>
    </row>
    <row r="78" spans="1:22" ht="12.75" customHeight="1">
      <c r="A78" s="49">
        <v>63</v>
      </c>
      <c r="B78" s="49"/>
      <c r="C78" s="50" t="s">
        <v>240</v>
      </c>
      <c r="D78" s="51"/>
      <c r="E78" s="52"/>
      <c r="F78" s="53"/>
      <c r="G78" s="53"/>
      <c r="H78" s="53"/>
      <c r="I78" s="53"/>
      <c r="J78" s="52"/>
      <c r="K78" s="55"/>
      <c r="L78" s="63"/>
      <c r="M78" s="60">
        <f t="shared" si="6"/>
        <v>48780.479999999996</v>
      </c>
      <c r="N78" s="54">
        <f t="shared" si="7"/>
        <v>11219.52</v>
      </c>
      <c r="O78" s="52">
        <v>60000</v>
      </c>
      <c r="P78" s="53"/>
      <c r="Q78" s="53"/>
      <c r="R78" s="53"/>
      <c r="S78" s="53"/>
      <c r="T78" s="52">
        <v>0</v>
      </c>
      <c r="U78" s="54">
        <f t="shared" si="10"/>
        <v>60000</v>
      </c>
      <c r="V78" s="63" t="s">
        <v>30</v>
      </c>
    </row>
    <row r="79" spans="1:22" ht="12.75" customHeight="1">
      <c r="A79" s="49">
        <v>64</v>
      </c>
      <c r="B79" s="49">
        <v>32322</v>
      </c>
      <c r="C79" s="50" t="s">
        <v>98</v>
      </c>
      <c r="D79" s="51" t="s">
        <v>99</v>
      </c>
      <c r="E79" s="52">
        <v>57000</v>
      </c>
      <c r="F79" s="53">
        <v>58000</v>
      </c>
      <c r="G79" s="53">
        <v>59600</v>
      </c>
      <c r="H79" s="53">
        <v>33000</v>
      </c>
      <c r="I79" s="53">
        <v>35000</v>
      </c>
      <c r="J79" s="52">
        <v>57000</v>
      </c>
      <c r="K79" s="55"/>
      <c r="L79" s="63" t="s">
        <v>30</v>
      </c>
      <c r="M79" s="60">
        <f t="shared" si="6"/>
        <v>16260.16</v>
      </c>
      <c r="N79" s="54">
        <f t="shared" si="7"/>
        <v>3739.84</v>
      </c>
      <c r="O79" s="52">
        <v>20000</v>
      </c>
      <c r="P79" s="53">
        <v>58000</v>
      </c>
      <c r="Q79" s="53">
        <v>59600</v>
      </c>
      <c r="R79" s="53">
        <v>33000</v>
      </c>
      <c r="S79" s="53">
        <v>35000</v>
      </c>
      <c r="T79" s="52">
        <v>20000</v>
      </c>
      <c r="U79" s="54">
        <f t="shared" si="10"/>
        <v>0</v>
      </c>
      <c r="V79" s="63" t="s">
        <v>30</v>
      </c>
    </row>
    <row r="80" spans="1:22" ht="12.75" customHeight="1">
      <c r="A80" s="49">
        <v>65</v>
      </c>
      <c r="B80" s="49">
        <v>32329</v>
      </c>
      <c r="C80" s="50" t="s">
        <v>100</v>
      </c>
      <c r="D80" s="51" t="s">
        <v>101</v>
      </c>
      <c r="E80" s="52">
        <v>0</v>
      </c>
      <c r="F80" s="53">
        <f>SUM(E80*1.7/100)+E80</f>
        <v>0</v>
      </c>
      <c r="G80" s="53">
        <f>SUM(F80*2.7/100)+F80</f>
        <v>0</v>
      </c>
      <c r="H80" s="53">
        <f>SUM(F80/26*15)</f>
        <v>0</v>
      </c>
      <c r="I80" s="53">
        <f>SUM(G80/26*15)</f>
        <v>0</v>
      </c>
      <c r="J80" s="52">
        <v>0</v>
      </c>
      <c r="K80" s="55"/>
      <c r="L80" s="63" t="s">
        <v>30</v>
      </c>
      <c r="M80" s="60">
        <f t="shared" si="6"/>
        <v>813.00800000000004</v>
      </c>
      <c r="N80" s="54">
        <f t="shared" si="7"/>
        <v>186.99200000000002</v>
      </c>
      <c r="O80" s="52">
        <v>1000</v>
      </c>
      <c r="P80" s="53">
        <f>SUM(O80*1.7/100)+O80</f>
        <v>1017</v>
      </c>
      <c r="Q80" s="53">
        <f>SUM(P80*2.7/100)+P80</f>
        <v>1044.4590000000001</v>
      </c>
      <c r="R80" s="53">
        <f>SUM(P80/26*15)</f>
        <v>586.73076923076917</v>
      </c>
      <c r="S80" s="53">
        <f>SUM(Q80/26*15)</f>
        <v>602.57249999999999</v>
      </c>
      <c r="T80" s="52">
        <v>1000</v>
      </c>
      <c r="U80" s="54">
        <f t="shared" si="10"/>
        <v>0</v>
      </c>
      <c r="V80" s="63" t="s">
        <v>30</v>
      </c>
    </row>
    <row r="81" spans="1:22" ht="12.75" customHeight="1">
      <c r="A81" s="49">
        <v>66</v>
      </c>
      <c r="B81" s="49">
        <v>32332</v>
      </c>
      <c r="C81" s="50" t="s">
        <v>102</v>
      </c>
      <c r="D81" s="51" t="s">
        <v>103</v>
      </c>
      <c r="E81" s="52">
        <v>10000</v>
      </c>
      <c r="F81" s="53">
        <v>10200</v>
      </c>
      <c r="G81" s="53">
        <v>10500</v>
      </c>
      <c r="H81" s="53">
        <v>6000</v>
      </c>
      <c r="I81" s="53">
        <v>6000</v>
      </c>
      <c r="J81" s="52">
        <v>10000</v>
      </c>
      <c r="K81" s="55"/>
      <c r="L81" s="63" t="s">
        <v>30</v>
      </c>
      <c r="M81" s="60">
        <f t="shared" si="6"/>
        <v>8130.08</v>
      </c>
      <c r="N81" s="54">
        <f t="shared" si="7"/>
        <v>1869.92</v>
      </c>
      <c r="O81" s="52">
        <v>10000</v>
      </c>
      <c r="P81" s="53">
        <v>10200</v>
      </c>
      <c r="Q81" s="53">
        <v>10500</v>
      </c>
      <c r="R81" s="53">
        <v>6000</v>
      </c>
      <c r="S81" s="53">
        <v>6000</v>
      </c>
      <c r="T81" s="52">
        <v>10000</v>
      </c>
      <c r="U81" s="54">
        <f t="shared" si="10"/>
        <v>0</v>
      </c>
      <c r="V81" s="63" t="s">
        <v>30</v>
      </c>
    </row>
    <row r="82" spans="1:22" ht="12.75" customHeight="1">
      <c r="A82" s="49">
        <v>67</v>
      </c>
      <c r="B82" s="49">
        <v>32339</v>
      </c>
      <c r="C82" s="50" t="s">
        <v>104</v>
      </c>
      <c r="D82" s="51" t="s">
        <v>103</v>
      </c>
      <c r="E82" s="52">
        <v>7000</v>
      </c>
      <c r="F82" s="53">
        <v>7200</v>
      </c>
      <c r="G82" s="53">
        <v>7400</v>
      </c>
      <c r="H82" s="53">
        <v>4000</v>
      </c>
      <c r="I82" s="53">
        <v>5000</v>
      </c>
      <c r="J82" s="52">
        <v>7000</v>
      </c>
      <c r="K82" s="55"/>
      <c r="L82" s="63" t="s">
        <v>30</v>
      </c>
      <c r="M82" s="60">
        <f t="shared" si="6"/>
        <v>3252.0320000000002</v>
      </c>
      <c r="N82" s="54">
        <f t="shared" si="7"/>
        <v>747.96800000000007</v>
      </c>
      <c r="O82" s="52">
        <v>4000</v>
      </c>
      <c r="P82" s="53">
        <v>7200</v>
      </c>
      <c r="Q82" s="53">
        <v>7400</v>
      </c>
      <c r="R82" s="53">
        <v>4000</v>
      </c>
      <c r="S82" s="53">
        <v>5000</v>
      </c>
      <c r="T82" s="52">
        <v>4000</v>
      </c>
      <c r="U82" s="54">
        <f t="shared" si="10"/>
        <v>0</v>
      </c>
      <c r="V82" s="63" t="s">
        <v>30</v>
      </c>
    </row>
    <row r="83" spans="1:22" ht="12.75" customHeight="1">
      <c r="A83" s="49">
        <v>68</v>
      </c>
      <c r="B83" s="49">
        <v>32341</v>
      </c>
      <c r="C83" s="50" t="s">
        <v>105</v>
      </c>
      <c r="D83" s="51" t="s">
        <v>106</v>
      </c>
      <c r="E83" s="52">
        <v>75000</v>
      </c>
      <c r="F83" s="53">
        <v>76300</v>
      </c>
      <c r="G83" s="53">
        <v>78400</v>
      </c>
      <c r="H83" s="53">
        <v>44000</v>
      </c>
      <c r="I83" s="53">
        <v>45000</v>
      </c>
      <c r="J83" s="52">
        <v>75000</v>
      </c>
      <c r="K83" s="55"/>
      <c r="L83" s="63" t="s">
        <v>30</v>
      </c>
      <c r="M83" s="60">
        <f t="shared" si="6"/>
        <v>36585.360000000001</v>
      </c>
      <c r="N83" s="54">
        <f t="shared" si="7"/>
        <v>8414.64</v>
      </c>
      <c r="O83" s="52">
        <v>45000</v>
      </c>
      <c r="P83" s="53">
        <v>76300</v>
      </c>
      <c r="Q83" s="53">
        <v>78400</v>
      </c>
      <c r="R83" s="53">
        <v>44000</v>
      </c>
      <c r="S83" s="53">
        <v>45000</v>
      </c>
      <c r="T83" s="52">
        <v>25000</v>
      </c>
      <c r="U83" s="54">
        <f t="shared" si="10"/>
        <v>20000</v>
      </c>
      <c r="V83" s="63" t="s">
        <v>30</v>
      </c>
    </row>
    <row r="84" spans="1:22" ht="12.75" customHeight="1">
      <c r="A84" s="49">
        <v>69</v>
      </c>
      <c r="B84" s="49">
        <v>32342</v>
      </c>
      <c r="C84" s="50" t="s">
        <v>107</v>
      </c>
      <c r="D84" s="51" t="s">
        <v>108</v>
      </c>
      <c r="E84" s="52">
        <v>6000</v>
      </c>
      <c r="F84" s="53">
        <v>6150</v>
      </c>
      <c r="G84" s="53">
        <v>6300</v>
      </c>
      <c r="H84" s="53">
        <v>3000</v>
      </c>
      <c r="I84" s="53">
        <v>4000</v>
      </c>
      <c r="J84" s="52">
        <v>6000</v>
      </c>
      <c r="K84" s="55"/>
      <c r="L84" s="63" t="s">
        <v>30</v>
      </c>
      <c r="M84" s="60">
        <f t="shared" si="6"/>
        <v>24390.239999999998</v>
      </c>
      <c r="N84" s="54">
        <f t="shared" si="7"/>
        <v>5609.76</v>
      </c>
      <c r="O84" s="52">
        <v>30000</v>
      </c>
      <c r="P84" s="53">
        <v>6150</v>
      </c>
      <c r="Q84" s="53">
        <v>6300</v>
      </c>
      <c r="R84" s="53">
        <v>3000</v>
      </c>
      <c r="S84" s="53">
        <v>4000</v>
      </c>
      <c r="T84" s="52">
        <v>18000</v>
      </c>
      <c r="U84" s="54">
        <f t="shared" si="10"/>
        <v>12000</v>
      </c>
      <c r="V84" s="63" t="s">
        <v>30</v>
      </c>
    </row>
    <row r="85" spans="1:22" ht="12.75" customHeight="1">
      <c r="A85" s="49">
        <v>70</v>
      </c>
      <c r="B85" s="49">
        <v>32343</v>
      </c>
      <c r="C85" s="50" t="s">
        <v>109</v>
      </c>
      <c r="D85" s="51" t="s">
        <v>110</v>
      </c>
      <c r="E85" s="52">
        <v>5000</v>
      </c>
      <c r="F85" s="53">
        <v>5100</v>
      </c>
      <c r="G85" s="53">
        <v>5300</v>
      </c>
      <c r="H85" s="53">
        <v>3000</v>
      </c>
      <c r="I85" s="53">
        <v>3000</v>
      </c>
      <c r="J85" s="52">
        <v>5000</v>
      </c>
      <c r="K85" s="55"/>
      <c r="L85" s="63" t="s">
        <v>30</v>
      </c>
      <c r="M85" s="60">
        <f t="shared" si="6"/>
        <v>1626.0160000000001</v>
      </c>
      <c r="N85" s="54">
        <f t="shared" si="7"/>
        <v>373.98400000000004</v>
      </c>
      <c r="O85" s="52">
        <v>2000</v>
      </c>
      <c r="P85" s="53">
        <v>5100</v>
      </c>
      <c r="Q85" s="53">
        <v>5300</v>
      </c>
      <c r="R85" s="53">
        <v>3000</v>
      </c>
      <c r="S85" s="53">
        <v>3000</v>
      </c>
      <c r="T85" s="52">
        <v>2000</v>
      </c>
      <c r="U85" s="54">
        <f t="shared" si="10"/>
        <v>0</v>
      </c>
      <c r="V85" s="63" t="s">
        <v>30</v>
      </c>
    </row>
    <row r="86" spans="1:22" ht="12.75" customHeight="1">
      <c r="A86" s="49">
        <v>71</v>
      </c>
      <c r="B86" s="49">
        <v>32344</v>
      </c>
      <c r="C86" s="50" t="s">
        <v>111</v>
      </c>
      <c r="D86" s="51" t="s">
        <v>112</v>
      </c>
      <c r="E86" s="52">
        <v>15000</v>
      </c>
      <c r="F86" s="53">
        <v>15300</v>
      </c>
      <c r="G86" s="53">
        <v>15700</v>
      </c>
      <c r="H86" s="53">
        <v>9000</v>
      </c>
      <c r="I86" s="53">
        <v>9000</v>
      </c>
      <c r="J86" s="52">
        <v>15000</v>
      </c>
      <c r="K86" s="55"/>
      <c r="L86" s="63" t="s">
        <v>30</v>
      </c>
      <c r="M86" s="60">
        <f t="shared" si="6"/>
        <v>4065.04</v>
      </c>
      <c r="N86" s="54">
        <f t="shared" si="7"/>
        <v>934.96</v>
      </c>
      <c r="O86" s="52">
        <v>5000</v>
      </c>
      <c r="P86" s="53">
        <v>15300</v>
      </c>
      <c r="Q86" s="53">
        <v>15700</v>
      </c>
      <c r="R86" s="53">
        <v>9000</v>
      </c>
      <c r="S86" s="53">
        <v>9000</v>
      </c>
      <c r="T86" s="52">
        <v>5000</v>
      </c>
      <c r="U86" s="54">
        <f t="shared" si="10"/>
        <v>0</v>
      </c>
      <c r="V86" s="63" t="s">
        <v>30</v>
      </c>
    </row>
    <row r="87" spans="1:22" ht="12.75" customHeight="1">
      <c r="A87" s="49">
        <v>72</v>
      </c>
      <c r="B87" s="49">
        <v>32345</v>
      </c>
      <c r="C87" s="50" t="s">
        <v>113</v>
      </c>
      <c r="D87" s="51" t="s">
        <v>114</v>
      </c>
      <c r="E87" s="52">
        <v>55000</v>
      </c>
      <c r="F87" s="53">
        <v>56000</v>
      </c>
      <c r="G87" s="53">
        <v>57500</v>
      </c>
      <c r="H87" s="53">
        <v>32000</v>
      </c>
      <c r="I87" s="53">
        <v>33000</v>
      </c>
      <c r="J87" s="52">
        <v>55000</v>
      </c>
      <c r="K87" s="55"/>
      <c r="L87" s="63" t="s">
        <v>30</v>
      </c>
      <c r="M87" s="60">
        <f t="shared" ref="M87:M114" si="11">SUM(O87-N87)</f>
        <v>406.50400000000002</v>
      </c>
      <c r="N87" s="54">
        <f t="shared" ref="N87:N114" si="12">O87*18.6992/100</f>
        <v>93.496000000000009</v>
      </c>
      <c r="O87" s="52">
        <v>500</v>
      </c>
      <c r="P87" s="53">
        <v>56000</v>
      </c>
      <c r="Q87" s="53">
        <v>57500</v>
      </c>
      <c r="R87" s="53">
        <v>32000</v>
      </c>
      <c r="S87" s="53">
        <v>33000</v>
      </c>
      <c r="T87" s="52">
        <v>500</v>
      </c>
      <c r="U87" s="54">
        <f t="shared" si="10"/>
        <v>0</v>
      </c>
      <c r="V87" s="63" t="s">
        <v>30</v>
      </c>
    </row>
    <row r="88" spans="1:22" ht="12.75" customHeight="1">
      <c r="A88" s="49">
        <v>73</v>
      </c>
      <c r="B88" s="49">
        <v>32349</v>
      </c>
      <c r="C88" s="50" t="s">
        <v>115</v>
      </c>
      <c r="D88" s="51" t="s">
        <v>116</v>
      </c>
      <c r="E88" s="52">
        <v>3000</v>
      </c>
      <c r="F88" s="53">
        <v>3100</v>
      </c>
      <c r="G88" s="53">
        <v>3200</v>
      </c>
      <c r="H88" s="53">
        <v>2000</v>
      </c>
      <c r="I88" s="53">
        <v>2000</v>
      </c>
      <c r="J88" s="52">
        <v>3000</v>
      </c>
      <c r="K88" s="55"/>
      <c r="L88" s="63" t="s">
        <v>30</v>
      </c>
      <c r="M88" s="60">
        <f t="shared" si="11"/>
        <v>406.50400000000002</v>
      </c>
      <c r="N88" s="54">
        <f t="shared" si="12"/>
        <v>93.496000000000009</v>
      </c>
      <c r="O88" s="52">
        <v>500</v>
      </c>
      <c r="P88" s="53">
        <v>3100</v>
      </c>
      <c r="Q88" s="53">
        <v>3200</v>
      </c>
      <c r="R88" s="53">
        <v>2000</v>
      </c>
      <c r="S88" s="53">
        <v>2000</v>
      </c>
      <c r="T88" s="52">
        <v>500</v>
      </c>
      <c r="U88" s="54">
        <f t="shared" si="10"/>
        <v>0</v>
      </c>
      <c r="V88" s="63" t="s">
        <v>30</v>
      </c>
    </row>
    <row r="89" spans="1:22" ht="12.75" customHeight="1">
      <c r="A89" s="49">
        <v>74</v>
      </c>
      <c r="B89" s="49">
        <v>32361</v>
      </c>
      <c r="C89" s="50" t="s">
        <v>117</v>
      </c>
      <c r="D89" s="51" t="s">
        <v>118</v>
      </c>
      <c r="E89" s="52">
        <v>2000</v>
      </c>
      <c r="F89" s="53">
        <v>2050</v>
      </c>
      <c r="G89" s="53">
        <v>2100</v>
      </c>
      <c r="H89" s="53">
        <v>2000</v>
      </c>
      <c r="I89" s="53">
        <v>2000</v>
      </c>
      <c r="J89" s="52">
        <v>2000</v>
      </c>
      <c r="K89" s="55"/>
      <c r="L89" s="63" t="s">
        <v>30</v>
      </c>
      <c r="M89" s="60">
        <f t="shared" si="11"/>
        <v>24390.239999999998</v>
      </c>
      <c r="N89" s="54">
        <f t="shared" si="12"/>
        <v>5609.76</v>
      </c>
      <c r="O89" s="52">
        <v>30000</v>
      </c>
      <c r="P89" s="53">
        <v>2050</v>
      </c>
      <c r="Q89" s="53">
        <v>2100</v>
      </c>
      <c r="R89" s="53">
        <v>2000</v>
      </c>
      <c r="S89" s="53">
        <v>2000</v>
      </c>
      <c r="T89" s="52">
        <v>28000</v>
      </c>
      <c r="U89" s="54">
        <f t="shared" si="10"/>
        <v>2000</v>
      </c>
      <c r="V89" s="63" t="s">
        <v>30</v>
      </c>
    </row>
    <row r="90" spans="1:22" ht="12.75" customHeight="1">
      <c r="A90" s="49">
        <v>75</v>
      </c>
      <c r="B90" s="49">
        <v>32372</v>
      </c>
      <c r="C90" s="50" t="s">
        <v>119</v>
      </c>
      <c r="D90" s="51" t="s">
        <v>120</v>
      </c>
      <c r="E90" s="52">
        <v>3000</v>
      </c>
      <c r="F90" s="53">
        <v>3100</v>
      </c>
      <c r="G90" s="53">
        <v>3200</v>
      </c>
      <c r="H90" s="53">
        <v>2000</v>
      </c>
      <c r="I90" s="53">
        <v>2000</v>
      </c>
      <c r="J90" s="52">
        <v>3000</v>
      </c>
      <c r="K90" s="55"/>
      <c r="L90" s="63" t="s">
        <v>30</v>
      </c>
      <c r="M90" s="60">
        <f t="shared" si="11"/>
        <v>12195.119999999999</v>
      </c>
      <c r="N90" s="54">
        <f t="shared" si="12"/>
        <v>2804.88</v>
      </c>
      <c r="O90" s="52">
        <v>15000</v>
      </c>
      <c r="P90" s="53">
        <v>3100</v>
      </c>
      <c r="Q90" s="53">
        <v>3200</v>
      </c>
      <c r="R90" s="53">
        <v>2000</v>
      </c>
      <c r="S90" s="53">
        <v>2000</v>
      </c>
      <c r="T90" s="52">
        <v>5000</v>
      </c>
      <c r="U90" s="54">
        <f t="shared" si="10"/>
        <v>10000</v>
      </c>
      <c r="V90" s="63" t="s">
        <v>30</v>
      </c>
    </row>
    <row r="91" spans="1:22" ht="12.75" customHeight="1">
      <c r="A91" s="49">
        <v>76</v>
      </c>
      <c r="B91" s="49">
        <v>32377</v>
      </c>
      <c r="C91" s="50" t="s">
        <v>221</v>
      </c>
      <c r="D91" s="51" t="s">
        <v>222</v>
      </c>
      <c r="E91" s="52"/>
      <c r="F91" s="53"/>
      <c r="G91" s="53"/>
      <c r="H91" s="53"/>
      <c r="I91" s="53"/>
      <c r="J91" s="52"/>
      <c r="K91" s="55"/>
      <c r="L91" s="63"/>
      <c r="M91" s="60">
        <f t="shared" si="11"/>
        <v>406.50400000000002</v>
      </c>
      <c r="N91" s="54">
        <f t="shared" si="12"/>
        <v>93.496000000000009</v>
      </c>
      <c r="O91" s="52">
        <v>500</v>
      </c>
      <c r="P91" s="53"/>
      <c r="Q91" s="53"/>
      <c r="R91" s="53"/>
      <c r="S91" s="53"/>
      <c r="T91" s="52">
        <v>500</v>
      </c>
      <c r="U91" s="54">
        <f t="shared" si="10"/>
        <v>0</v>
      </c>
      <c r="V91" s="63" t="s">
        <v>30</v>
      </c>
    </row>
    <row r="92" spans="1:22" ht="12.75" customHeight="1">
      <c r="A92" s="49">
        <v>77</v>
      </c>
      <c r="B92" s="49">
        <v>32379</v>
      </c>
      <c r="C92" s="50" t="s">
        <v>121</v>
      </c>
      <c r="D92" s="51" t="s">
        <v>122</v>
      </c>
      <c r="E92" s="52">
        <v>5000</v>
      </c>
      <c r="F92" s="53">
        <v>5100</v>
      </c>
      <c r="G92" s="53">
        <v>5300</v>
      </c>
      <c r="H92" s="53">
        <v>3000</v>
      </c>
      <c r="I92" s="53">
        <v>3000</v>
      </c>
      <c r="J92" s="52">
        <v>5000</v>
      </c>
      <c r="K92" s="55"/>
      <c r="L92" s="63" t="s">
        <v>30</v>
      </c>
      <c r="M92" s="60">
        <f t="shared" si="11"/>
        <v>406.50400000000002</v>
      </c>
      <c r="N92" s="54">
        <f t="shared" si="12"/>
        <v>93.496000000000009</v>
      </c>
      <c r="O92" s="52">
        <v>500</v>
      </c>
      <c r="P92" s="53">
        <v>5100</v>
      </c>
      <c r="Q92" s="53">
        <v>5300</v>
      </c>
      <c r="R92" s="53">
        <v>3000</v>
      </c>
      <c r="S92" s="53">
        <v>3000</v>
      </c>
      <c r="T92" s="52">
        <v>500</v>
      </c>
      <c r="U92" s="54">
        <f t="shared" si="10"/>
        <v>0</v>
      </c>
      <c r="V92" s="63" t="s">
        <v>30</v>
      </c>
    </row>
    <row r="93" spans="1:22" ht="12.75" customHeight="1">
      <c r="A93" s="49">
        <v>78</v>
      </c>
      <c r="B93" s="49">
        <v>32381</v>
      </c>
      <c r="C93" s="50" t="s">
        <v>223</v>
      </c>
      <c r="D93" s="51" t="s">
        <v>123</v>
      </c>
      <c r="E93" s="52">
        <v>9000</v>
      </c>
      <c r="F93" s="53">
        <v>9200</v>
      </c>
      <c r="G93" s="53">
        <v>9400</v>
      </c>
      <c r="H93" s="53">
        <v>5000</v>
      </c>
      <c r="I93" s="53">
        <v>6000</v>
      </c>
      <c r="J93" s="52">
        <v>9000</v>
      </c>
      <c r="K93" s="55"/>
      <c r="L93" s="63" t="s">
        <v>30</v>
      </c>
      <c r="M93" s="60">
        <f t="shared" si="11"/>
        <v>8130.08</v>
      </c>
      <c r="N93" s="54">
        <f t="shared" si="12"/>
        <v>1869.92</v>
      </c>
      <c r="O93" s="52">
        <v>10000</v>
      </c>
      <c r="P93" s="53">
        <v>9200</v>
      </c>
      <c r="Q93" s="53">
        <v>9400</v>
      </c>
      <c r="R93" s="53">
        <v>5000</v>
      </c>
      <c r="S93" s="53">
        <v>6000</v>
      </c>
      <c r="T93" s="52">
        <v>10000</v>
      </c>
      <c r="U93" s="54">
        <f t="shared" si="10"/>
        <v>0</v>
      </c>
      <c r="V93" s="63" t="s">
        <v>30</v>
      </c>
    </row>
    <row r="94" spans="1:22" ht="12.75" customHeight="1">
      <c r="A94" s="49">
        <v>79</v>
      </c>
      <c r="B94" s="49">
        <v>32389</v>
      </c>
      <c r="C94" s="50" t="s">
        <v>224</v>
      </c>
      <c r="D94" s="51" t="s">
        <v>225</v>
      </c>
      <c r="E94" s="52"/>
      <c r="F94" s="53"/>
      <c r="G94" s="53"/>
      <c r="H94" s="53"/>
      <c r="I94" s="53"/>
      <c r="J94" s="52"/>
      <c r="K94" s="55"/>
      <c r="L94" s="63"/>
      <c r="M94" s="60">
        <f t="shared" si="11"/>
        <v>4065.04</v>
      </c>
      <c r="N94" s="54">
        <f t="shared" si="12"/>
        <v>934.96</v>
      </c>
      <c r="O94" s="52">
        <v>5000</v>
      </c>
      <c r="P94" s="53"/>
      <c r="Q94" s="53"/>
      <c r="R94" s="53"/>
      <c r="S94" s="53"/>
      <c r="T94" s="52">
        <v>5000</v>
      </c>
      <c r="U94" s="54">
        <f t="shared" si="10"/>
        <v>0</v>
      </c>
      <c r="V94" s="63"/>
    </row>
    <row r="95" spans="1:22" ht="12.75" customHeight="1">
      <c r="A95" s="49">
        <v>80</v>
      </c>
      <c r="B95" s="49">
        <v>32391</v>
      </c>
      <c r="C95" s="50" t="s">
        <v>199</v>
      </c>
      <c r="D95" s="51"/>
      <c r="E95" s="52"/>
      <c r="F95" s="53"/>
      <c r="G95" s="53"/>
      <c r="H95" s="53"/>
      <c r="I95" s="53"/>
      <c r="J95" s="52"/>
      <c r="K95" s="55"/>
      <c r="L95" s="63"/>
      <c r="M95" s="60">
        <f t="shared" si="11"/>
        <v>6504.0640000000003</v>
      </c>
      <c r="N95" s="54">
        <f t="shared" si="12"/>
        <v>1495.9360000000001</v>
      </c>
      <c r="O95" s="52">
        <v>8000</v>
      </c>
      <c r="P95" s="53"/>
      <c r="Q95" s="53"/>
      <c r="R95" s="53"/>
      <c r="S95" s="53"/>
      <c r="T95" s="52">
        <v>8000</v>
      </c>
      <c r="U95" s="54">
        <f t="shared" si="10"/>
        <v>0</v>
      </c>
      <c r="V95" s="63" t="s">
        <v>30</v>
      </c>
    </row>
    <row r="96" spans="1:22" ht="12.75" customHeight="1">
      <c r="A96" s="49">
        <v>81</v>
      </c>
      <c r="B96" s="49">
        <v>32392</v>
      </c>
      <c r="C96" s="50" t="s">
        <v>226</v>
      </c>
      <c r="D96" s="51" t="s">
        <v>227</v>
      </c>
      <c r="E96" s="52"/>
      <c r="F96" s="53"/>
      <c r="G96" s="53"/>
      <c r="H96" s="53"/>
      <c r="I96" s="53"/>
      <c r="J96" s="52"/>
      <c r="K96" s="55"/>
      <c r="L96" s="63"/>
      <c r="M96" s="60">
        <f t="shared" si="11"/>
        <v>8943.0879999999997</v>
      </c>
      <c r="N96" s="54">
        <f t="shared" si="12"/>
        <v>2056.9120000000003</v>
      </c>
      <c r="O96" s="52">
        <v>11000</v>
      </c>
      <c r="P96" s="53"/>
      <c r="Q96" s="53"/>
      <c r="R96" s="53"/>
      <c r="S96" s="53"/>
      <c r="T96" s="52">
        <v>1000</v>
      </c>
      <c r="U96" s="54">
        <f t="shared" si="10"/>
        <v>10000</v>
      </c>
      <c r="V96" s="63"/>
    </row>
    <row r="97" spans="1:22" ht="12.75" customHeight="1">
      <c r="A97" s="49">
        <v>82</v>
      </c>
      <c r="B97" s="49">
        <v>32393</v>
      </c>
      <c r="C97" s="50" t="s">
        <v>198</v>
      </c>
      <c r="D97" s="51"/>
      <c r="E97" s="52"/>
      <c r="F97" s="53"/>
      <c r="G97" s="53"/>
      <c r="H97" s="53"/>
      <c r="I97" s="53"/>
      <c r="J97" s="52"/>
      <c r="K97" s="55"/>
      <c r="L97" s="63"/>
      <c r="M97" s="60">
        <f t="shared" si="11"/>
        <v>8130.08</v>
      </c>
      <c r="N97" s="54">
        <f t="shared" si="12"/>
        <v>1869.92</v>
      </c>
      <c r="O97" s="52">
        <v>10000</v>
      </c>
      <c r="P97" s="53"/>
      <c r="Q97" s="53"/>
      <c r="R97" s="53"/>
      <c r="S97" s="53"/>
      <c r="T97" s="52">
        <v>10000</v>
      </c>
      <c r="U97" s="54">
        <f t="shared" si="10"/>
        <v>0</v>
      </c>
      <c r="V97" s="63" t="s">
        <v>30</v>
      </c>
    </row>
    <row r="98" spans="1:22" ht="12.75" customHeight="1">
      <c r="A98" s="49">
        <v>83</v>
      </c>
      <c r="B98" s="133">
        <v>32399</v>
      </c>
      <c r="C98" s="128" t="s">
        <v>124</v>
      </c>
      <c r="D98" s="124"/>
      <c r="E98" s="125">
        <v>2500</v>
      </c>
      <c r="F98" s="126">
        <v>2600</v>
      </c>
      <c r="G98" s="126">
        <v>2600</v>
      </c>
      <c r="H98" s="126">
        <v>2000</v>
      </c>
      <c r="I98" s="126">
        <v>2000</v>
      </c>
      <c r="J98" s="125">
        <v>2500</v>
      </c>
      <c r="K98" s="127"/>
      <c r="L98" s="128" t="s">
        <v>30</v>
      </c>
      <c r="M98" s="129">
        <f t="shared" si="11"/>
        <v>406.50400000000002</v>
      </c>
      <c r="N98" s="132">
        <f t="shared" si="12"/>
        <v>93.496000000000009</v>
      </c>
      <c r="O98" s="52">
        <v>500</v>
      </c>
      <c r="P98" s="53">
        <v>2600</v>
      </c>
      <c r="Q98" s="53">
        <v>2600</v>
      </c>
      <c r="R98" s="53">
        <v>2000</v>
      </c>
      <c r="S98" s="53">
        <v>2000</v>
      </c>
      <c r="T98" s="52">
        <v>500</v>
      </c>
      <c r="U98" s="54">
        <f t="shared" si="10"/>
        <v>0</v>
      </c>
      <c r="V98" s="63" t="s">
        <v>30</v>
      </c>
    </row>
    <row r="99" spans="1:22" ht="12.75" customHeight="1">
      <c r="A99" s="49">
        <v>84</v>
      </c>
      <c r="B99" s="49">
        <v>32911</v>
      </c>
      <c r="C99" s="50" t="s">
        <v>125</v>
      </c>
      <c r="D99" s="51" t="s">
        <v>126</v>
      </c>
      <c r="E99" s="52">
        <v>15000</v>
      </c>
      <c r="F99" s="53">
        <v>15300</v>
      </c>
      <c r="G99" s="53">
        <v>15700</v>
      </c>
      <c r="H99" s="53">
        <v>9000</v>
      </c>
      <c r="I99" s="53">
        <v>9000</v>
      </c>
      <c r="J99" s="52">
        <v>15000</v>
      </c>
      <c r="K99" s="55"/>
      <c r="L99" s="63" t="s">
        <v>30</v>
      </c>
      <c r="M99" s="60">
        <f t="shared" si="11"/>
        <v>28455.279999999999</v>
      </c>
      <c r="N99" s="54">
        <f t="shared" si="12"/>
        <v>6544.72</v>
      </c>
      <c r="O99" s="121">
        <v>35000</v>
      </c>
      <c r="P99" s="53">
        <v>15300</v>
      </c>
      <c r="Q99" s="53">
        <v>15700</v>
      </c>
      <c r="R99" s="53">
        <v>9000</v>
      </c>
      <c r="S99" s="53">
        <v>9000</v>
      </c>
      <c r="T99" s="52">
        <v>35000</v>
      </c>
      <c r="U99" s="54">
        <f t="shared" si="10"/>
        <v>0</v>
      </c>
      <c r="V99" s="63" t="s">
        <v>30</v>
      </c>
    </row>
    <row r="100" spans="1:22" ht="12.75" customHeight="1">
      <c r="A100" s="49">
        <v>85</v>
      </c>
      <c r="B100" s="49">
        <v>32922</v>
      </c>
      <c r="C100" s="50" t="s">
        <v>127</v>
      </c>
      <c r="D100" s="51" t="s">
        <v>128</v>
      </c>
      <c r="E100" s="52">
        <v>38000</v>
      </c>
      <c r="F100" s="53">
        <v>38700</v>
      </c>
      <c r="G100" s="53">
        <v>39700</v>
      </c>
      <c r="H100" s="53">
        <v>22000</v>
      </c>
      <c r="I100" s="53">
        <v>23000</v>
      </c>
      <c r="J100" s="52">
        <v>38000</v>
      </c>
      <c r="K100" s="55"/>
      <c r="L100" s="63" t="s">
        <v>30</v>
      </c>
      <c r="M100" s="60">
        <f t="shared" si="11"/>
        <v>8943.0879999999997</v>
      </c>
      <c r="N100" s="54">
        <f t="shared" si="12"/>
        <v>2056.9120000000003</v>
      </c>
      <c r="O100" s="52">
        <v>11000</v>
      </c>
      <c r="P100" s="53">
        <v>38700</v>
      </c>
      <c r="Q100" s="53">
        <v>39700</v>
      </c>
      <c r="R100" s="53">
        <v>22000</v>
      </c>
      <c r="S100" s="53">
        <v>23000</v>
      </c>
      <c r="T100" s="52">
        <v>11000</v>
      </c>
      <c r="U100" s="54">
        <f t="shared" si="10"/>
        <v>0</v>
      </c>
      <c r="V100" s="63" t="s">
        <v>30</v>
      </c>
    </row>
    <row r="101" spans="1:22" ht="12.75" customHeight="1">
      <c r="A101" s="49">
        <v>86</v>
      </c>
      <c r="B101" s="49">
        <v>32922</v>
      </c>
      <c r="C101" s="50" t="s">
        <v>195</v>
      </c>
      <c r="D101" s="51"/>
      <c r="E101" s="52"/>
      <c r="F101" s="53"/>
      <c r="G101" s="53"/>
      <c r="H101" s="53"/>
      <c r="I101" s="53"/>
      <c r="J101" s="52"/>
      <c r="K101" s="55"/>
      <c r="L101" s="63"/>
      <c r="M101" s="60">
        <f t="shared" si="11"/>
        <v>20325.2</v>
      </c>
      <c r="N101" s="54">
        <f t="shared" si="12"/>
        <v>4674.8</v>
      </c>
      <c r="O101" s="52">
        <v>25000</v>
      </c>
      <c r="P101" s="53"/>
      <c r="Q101" s="53"/>
      <c r="R101" s="53"/>
      <c r="S101" s="53"/>
      <c r="T101" s="52">
        <v>25000</v>
      </c>
      <c r="U101" s="54">
        <f t="shared" si="10"/>
        <v>0</v>
      </c>
      <c r="V101" s="63" t="s">
        <v>30</v>
      </c>
    </row>
    <row r="102" spans="1:22" ht="12.75" customHeight="1">
      <c r="A102" s="49">
        <v>87</v>
      </c>
      <c r="B102" s="49">
        <v>32931</v>
      </c>
      <c r="C102" s="50" t="s">
        <v>129</v>
      </c>
      <c r="D102" s="51" t="s">
        <v>130</v>
      </c>
      <c r="E102" s="52">
        <v>18000</v>
      </c>
      <c r="F102" s="53">
        <v>18400</v>
      </c>
      <c r="G102" s="53">
        <v>18800</v>
      </c>
      <c r="H102" s="53">
        <v>11000</v>
      </c>
      <c r="I102" s="53">
        <v>11000</v>
      </c>
      <c r="J102" s="52">
        <v>18000</v>
      </c>
      <c r="K102" s="55"/>
      <c r="L102" s="63" t="s">
        <v>30</v>
      </c>
      <c r="M102" s="60">
        <f t="shared" si="11"/>
        <v>14634.144</v>
      </c>
      <c r="N102" s="54">
        <f t="shared" si="12"/>
        <v>3365.8560000000002</v>
      </c>
      <c r="O102" s="52">
        <v>18000</v>
      </c>
      <c r="P102" s="53">
        <v>18400</v>
      </c>
      <c r="Q102" s="53">
        <v>18800</v>
      </c>
      <c r="R102" s="53">
        <v>11000</v>
      </c>
      <c r="S102" s="53">
        <v>11000</v>
      </c>
      <c r="T102" s="52">
        <v>10000</v>
      </c>
      <c r="U102" s="54">
        <f t="shared" si="10"/>
        <v>8000</v>
      </c>
      <c r="V102" s="63" t="s">
        <v>30</v>
      </c>
    </row>
    <row r="103" spans="1:22" ht="12.75" customHeight="1">
      <c r="A103" s="49">
        <v>88</v>
      </c>
      <c r="B103" s="49">
        <v>32941</v>
      </c>
      <c r="C103" s="50" t="s">
        <v>197</v>
      </c>
      <c r="D103" s="51"/>
      <c r="E103" s="52"/>
      <c r="F103" s="53"/>
      <c r="G103" s="53"/>
      <c r="H103" s="53"/>
      <c r="I103" s="53"/>
      <c r="J103" s="52"/>
      <c r="K103" s="55"/>
      <c r="L103" s="63"/>
      <c r="M103" s="60">
        <f t="shared" si="11"/>
        <v>3252.0320000000002</v>
      </c>
      <c r="N103" s="54">
        <f t="shared" si="12"/>
        <v>747.96800000000007</v>
      </c>
      <c r="O103" s="52">
        <v>4000</v>
      </c>
      <c r="P103" s="53"/>
      <c r="Q103" s="53"/>
      <c r="R103" s="53"/>
      <c r="S103" s="53"/>
      <c r="T103" s="52">
        <v>4000</v>
      </c>
      <c r="U103" s="54">
        <f t="shared" si="10"/>
        <v>0</v>
      </c>
      <c r="V103" s="63" t="s">
        <v>30</v>
      </c>
    </row>
    <row r="104" spans="1:22" ht="12.75" customHeight="1">
      <c r="A104" s="49">
        <v>89</v>
      </c>
      <c r="B104" s="49">
        <v>32999</v>
      </c>
      <c r="C104" s="50" t="s">
        <v>131</v>
      </c>
      <c r="D104" s="51" t="s">
        <v>132</v>
      </c>
      <c r="E104" s="52">
        <v>1500</v>
      </c>
      <c r="F104" s="53">
        <v>1550</v>
      </c>
      <c r="G104" s="53">
        <v>1600</v>
      </c>
      <c r="H104" s="53">
        <v>1000</v>
      </c>
      <c r="I104" s="53">
        <v>1000</v>
      </c>
      <c r="J104" s="52">
        <v>1500</v>
      </c>
      <c r="K104" s="55"/>
      <c r="L104" s="63" t="s">
        <v>30</v>
      </c>
      <c r="M104" s="60">
        <f t="shared" si="11"/>
        <v>218699.152</v>
      </c>
      <c r="N104" s="54">
        <f t="shared" si="12"/>
        <v>50300.848000000005</v>
      </c>
      <c r="O104" s="52">
        <v>269000</v>
      </c>
      <c r="P104" s="53">
        <v>1550</v>
      </c>
      <c r="Q104" s="53">
        <v>1600</v>
      </c>
      <c r="R104" s="53">
        <v>1000</v>
      </c>
      <c r="S104" s="53">
        <v>1000</v>
      </c>
      <c r="T104" s="52">
        <v>4000</v>
      </c>
      <c r="U104" s="54">
        <v>265000</v>
      </c>
      <c r="V104" s="63" t="s">
        <v>30</v>
      </c>
    </row>
    <row r="105" spans="1:22" ht="12.75" customHeight="1">
      <c r="A105" s="49">
        <v>90</v>
      </c>
      <c r="B105" s="49"/>
      <c r="C105" s="50" t="s">
        <v>228</v>
      </c>
      <c r="D105" s="51"/>
      <c r="E105" s="52"/>
      <c r="F105" s="53"/>
      <c r="G105" s="53"/>
      <c r="H105" s="53"/>
      <c r="I105" s="53"/>
      <c r="J105" s="52"/>
      <c r="K105" s="55"/>
      <c r="L105" s="63"/>
      <c r="M105" s="60">
        <f t="shared" si="11"/>
        <v>34959.343999999997</v>
      </c>
      <c r="N105" s="54">
        <f t="shared" si="12"/>
        <v>8040.6560000000009</v>
      </c>
      <c r="O105" s="52">
        <v>43000</v>
      </c>
      <c r="P105" s="53"/>
      <c r="Q105" s="53"/>
      <c r="R105" s="53"/>
      <c r="S105" s="53"/>
      <c r="T105" s="52">
        <v>0</v>
      </c>
      <c r="U105" s="54">
        <f t="shared" ref="U105:U111" si="13">SUM(O105-T105)</f>
        <v>43000</v>
      </c>
      <c r="V105" s="63" t="s">
        <v>30</v>
      </c>
    </row>
    <row r="106" spans="1:22" ht="12.75" customHeight="1">
      <c r="A106" s="49">
        <v>91</v>
      </c>
      <c r="B106" s="49"/>
      <c r="C106" s="50" t="s">
        <v>229</v>
      </c>
      <c r="D106" s="51"/>
      <c r="E106" s="52"/>
      <c r="F106" s="53"/>
      <c r="G106" s="53"/>
      <c r="H106" s="53"/>
      <c r="I106" s="53"/>
      <c r="J106" s="52"/>
      <c r="K106" s="55"/>
      <c r="L106" s="63"/>
      <c r="M106" s="60">
        <f t="shared" si="11"/>
        <v>33333.328000000001</v>
      </c>
      <c r="N106" s="54">
        <f t="shared" si="12"/>
        <v>7666.6720000000005</v>
      </c>
      <c r="O106" s="52">
        <v>41000</v>
      </c>
      <c r="P106" s="53"/>
      <c r="Q106" s="53"/>
      <c r="R106" s="53"/>
      <c r="S106" s="53"/>
      <c r="T106" s="52">
        <v>0</v>
      </c>
      <c r="U106" s="54">
        <f t="shared" si="13"/>
        <v>41000</v>
      </c>
      <c r="V106" s="63" t="s">
        <v>30</v>
      </c>
    </row>
    <row r="107" spans="1:22" ht="12.75" customHeight="1">
      <c r="A107" s="49">
        <v>92</v>
      </c>
      <c r="B107" s="49"/>
      <c r="C107" s="50" t="s">
        <v>230</v>
      </c>
      <c r="D107" s="51"/>
      <c r="E107" s="52"/>
      <c r="F107" s="53"/>
      <c r="G107" s="53"/>
      <c r="H107" s="53"/>
      <c r="I107" s="53"/>
      <c r="J107" s="52"/>
      <c r="K107" s="55"/>
      <c r="L107" s="63"/>
      <c r="M107" s="60">
        <f t="shared" si="11"/>
        <v>115447.136</v>
      </c>
      <c r="N107" s="54">
        <f t="shared" si="12"/>
        <v>26552.864000000005</v>
      </c>
      <c r="O107" s="52">
        <v>142000</v>
      </c>
      <c r="P107" s="53"/>
      <c r="Q107" s="53"/>
      <c r="R107" s="53"/>
      <c r="S107" s="53"/>
      <c r="T107" s="52">
        <v>0</v>
      </c>
      <c r="U107" s="54">
        <f t="shared" si="13"/>
        <v>142000</v>
      </c>
      <c r="V107" s="63" t="s">
        <v>30</v>
      </c>
    </row>
    <row r="108" spans="1:22" ht="12.75" customHeight="1">
      <c r="A108" s="49">
        <v>93</v>
      </c>
      <c r="B108" s="49"/>
      <c r="C108" s="50" t="s">
        <v>231</v>
      </c>
      <c r="D108" s="51"/>
      <c r="E108" s="52"/>
      <c r="F108" s="53"/>
      <c r="G108" s="53"/>
      <c r="H108" s="53"/>
      <c r="I108" s="53"/>
      <c r="J108" s="52"/>
      <c r="K108" s="55"/>
      <c r="L108" s="63"/>
      <c r="M108" s="60">
        <f t="shared" si="11"/>
        <v>34959.343999999997</v>
      </c>
      <c r="N108" s="54">
        <f t="shared" si="12"/>
        <v>8040.6560000000009</v>
      </c>
      <c r="O108" s="52">
        <v>43000</v>
      </c>
      <c r="P108" s="53"/>
      <c r="Q108" s="53"/>
      <c r="R108" s="53"/>
      <c r="S108" s="53"/>
      <c r="T108" s="52">
        <v>4000</v>
      </c>
      <c r="U108" s="54">
        <f t="shared" si="13"/>
        <v>39000</v>
      </c>
      <c r="V108" s="63" t="s">
        <v>30</v>
      </c>
    </row>
    <row r="109" spans="1:22" ht="12.75" customHeight="1">
      <c r="A109" s="49">
        <v>94</v>
      </c>
      <c r="B109" s="49">
        <v>34312</v>
      </c>
      <c r="C109" s="50" t="s">
        <v>133</v>
      </c>
      <c r="D109" s="51" t="s">
        <v>134</v>
      </c>
      <c r="E109" s="52">
        <v>19000</v>
      </c>
      <c r="F109" s="53">
        <v>19400</v>
      </c>
      <c r="G109" s="53">
        <v>19900</v>
      </c>
      <c r="H109" s="53">
        <v>12000</v>
      </c>
      <c r="I109" s="53">
        <v>12000</v>
      </c>
      <c r="J109" s="52">
        <v>19000</v>
      </c>
      <c r="K109" s="55"/>
      <c r="L109" s="63" t="s">
        <v>30</v>
      </c>
      <c r="M109" s="60">
        <f t="shared" si="11"/>
        <v>7317.0720000000001</v>
      </c>
      <c r="N109" s="54">
        <f t="shared" si="12"/>
        <v>1682.9280000000001</v>
      </c>
      <c r="O109" s="52">
        <v>9000</v>
      </c>
      <c r="P109" s="53">
        <v>19400</v>
      </c>
      <c r="Q109" s="53">
        <v>19900</v>
      </c>
      <c r="R109" s="53">
        <v>12000</v>
      </c>
      <c r="S109" s="53">
        <v>12000</v>
      </c>
      <c r="T109" s="52">
        <v>9000</v>
      </c>
      <c r="U109" s="54">
        <f t="shared" si="13"/>
        <v>0</v>
      </c>
      <c r="V109" s="63" t="s">
        <v>30</v>
      </c>
    </row>
    <row r="110" spans="1:22" ht="12.75" customHeight="1">
      <c r="A110" s="49">
        <v>95</v>
      </c>
      <c r="B110" s="49">
        <v>34333</v>
      </c>
      <c r="C110" s="50" t="s">
        <v>135</v>
      </c>
      <c r="D110" s="51" t="s">
        <v>136</v>
      </c>
      <c r="E110" s="52">
        <v>2500</v>
      </c>
      <c r="F110" s="53">
        <v>2600</v>
      </c>
      <c r="G110" s="53">
        <v>2600</v>
      </c>
      <c r="H110" s="53">
        <v>2000</v>
      </c>
      <c r="I110" s="53">
        <v>2000</v>
      </c>
      <c r="J110" s="52">
        <v>2500</v>
      </c>
      <c r="K110" s="55"/>
      <c r="L110" s="63" t="s">
        <v>30</v>
      </c>
      <c r="M110" s="60">
        <f t="shared" si="11"/>
        <v>1626.0160000000001</v>
      </c>
      <c r="N110" s="54">
        <f t="shared" si="12"/>
        <v>373.98400000000004</v>
      </c>
      <c r="O110" s="52">
        <v>2000</v>
      </c>
      <c r="P110" s="53">
        <v>2600</v>
      </c>
      <c r="Q110" s="53">
        <v>2600</v>
      </c>
      <c r="R110" s="53">
        <v>2000</v>
      </c>
      <c r="S110" s="53">
        <v>2000</v>
      </c>
      <c r="T110" s="52">
        <v>2000</v>
      </c>
      <c r="U110" s="54">
        <f t="shared" si="13"/>
        <v>0</v>
      </c>
      <c r="V110" s="63" t="s">
        <v>30</v>
      </c>
    </row>
    <row r="111" spans="1:22" ht="12.75" customHeight="1">
      <c r="A111" s="49">
        <v>96</v>
      </c>
      <c r="B111" s="49">
        <v>38129</v>
      </c>
      <c r="C111" s="50" t="s">
        <v>232</v>
      </c>
      <c r="D111" s="51"/>
      <c r="E111" s="52">
        <v>1500</v>
      </c>
      <c r="F111" s="53">
        <v>1550</v>
      </c>
      <c r="G111" s="53">
        <v>1600</v>
      </c>
      <c r="H111" s="53">
        <v>1000</v>
      </c>
      <c r="I111" s="53">
        <v>1000</v>
      </c>
      <c r="J111" s="52">
        <v>1500</v>
      </c>
      <c r="K111" s="55"/>
      <c r="L111" s="63" t="s">
        <v>30</v>
      </c>
      <c r="M111" s="60">
        <f t="shared" si="11"/>
        <v>1951.2192</v>
      </c>
      <c r="N111" s="54">
        <f t="shared" si="12"/>
        <v>448.7808</v>
      </c>
      <c r="O111" s="52">
        <v>2400</v>
      </c>
      <c r="P111" s="53">
        <v>1550</v>
      </c>
      <c r="Q111" s="53">
        <v>1600</v>
      </c>
      <c r="R111" s="53">
        <v>1000</v>
      </c>
      <c r="S111" s="53">
        <v>1000</v>
      </c>
      <c r="T111" s="52">
        <v>2400</v>
      </c>
      <c r="U111" s="54">
        <f t="shared" si="13"/>
        <v>0</v>
      </c>
      <c r="V111" s="63" t="s">
        <v>30</v>
      </c>
    </row>
    <row r="112" spans="1:22" ht="24.95" customHeight="1">
      <c r="A112" s="49">
        <v>97</v>
      </c>
      <c r="B112" s="62"/>
      <c r="C112" s="56" t="s">
        <v>243</v>
      </c>
      <c r="D112" s="57"/>
      <c r="E112" s="58"/>
      <c r="F112" s="59"/>
      <c r="G112" s="59"/>
      <c r="H112" s="59"/>
      <c r="I112" s="59"/>
      <c r="J112" s="58"/>
      <c r="K112" s="61"/>
      <c r="L112" s="48"/>
      <c r="M112" s="60">
        <f t="shared" si="11"/>
        <v>170731.68</v>
      </c>
      <c r="N112" s="60">
        <f t="shared" si="12"/>
        <v>39268.320000000007</v>
      </c>
      <c r="O112" s="58">
        <f t="shared" ref="O112:U112" si="14">SUM(O113:O114)</f>
        <v>210000</v>
      </c>
      <c r="P112" s="58">
        <f t="shared" si="14"/>
        <v>0</v>
      </c>
      <c r="Q112" s="58">
        <f t="shared" si="14"/>
        <v>0</v>
      </c>
      <c r="R112" s="58">
        <f t="shared" si="14"/>
        <v>0</v>
      </c>
      <c r="S112" s="58">
        <f t="shared" si="14"/>
        <v>0</v>
      </c>
      <c r="T112" s="58">
        <f t="shared" si="14"/>
        <v>210000</v>
      </c>
      <c r="U112" s="58">
        <f t="shared" si="14"/>
        <v>0</v>
      </c>
      <c r="V112" s="48"/>
    </row>
    <row r="113" spans="1:22" ht="12.75" customHeight="1">
      <c r="A113" s="49">
        <v>98</v>
      </c>
      <c r="B113" s="49">
        <v>41261</v>
      </c>
      <c r="C113" s="128" t="s">
        <v>234</v>
      </c>
      <c r="D113" s="124"/>
      <c r="E113" s="125"/>
      <c r="F113" s="126"/>
      <c r="G113" s="126"/>
      <c r="H113" s="126"/>
      <c r="I113" s="126"/>
      <c r="J113" s="127"/>
      <c r="K113" s="127"/>
      <c r="L113" s="127"/>
      <c r="M113" s="129">
        <f t="shared" si="11"/>
        <v>162601.60000000001</v>
      </c>
      <c r="N113" s="132">
        <f t="shared" si="12"/>
        <v>37398.400000000001</v>
      </c>
      <c r="O113" s="125">
        <v>200000</v>
      </c>
      <c r="P113" s="126"/>
      <c r="Q113" s="126"/>
      <c r="R113" s="126"/>
      <c r="S113" s="126"/>
      <c r="T113" s="132">
        <v>200000</v>
      </c>
      <c r="U113" s="132">
        <f>SUM(O113-T113)</f>
        <v>0</v>
      </c>
      <c r="V113" s="128" t="s">
        <v>202</v>
      </c>
    </row>
    <row r="114" spans="1:22" ht="12.75" customHeight="1">
      <c r="A114" s="49">
        <v>99</v>
      </c>
      <c r="B114" s="49">
        <v>42273</v>
      </c>
      <c r="C114" s="50" t="s">
        <v>233</v>
      </c>
      <c r="D114" s="51"/>
      <c r="E114" s="52"/>
      <c r="F114" s="53"/>
      <c r="G114" s="53"/>
      <c r="H114" s="53"/>
      <c r="I114" s="53"/>
      <c r="J114" s="55"/>
      <c r="K114" s="55"/>
      <c r="L114" s="55"/>
      <c r="M114" s="60">
        <f t="shared" si="11"/>
        <v>8130.08</v>
      </c>
      <c r="N114" s="54">
        <f t="shared" si="12"/>
        <v>1869.92</v>
      </c>
      <c r="O114" s="52">
        <v>10000</v>
      </c>
      <c r="P114" s="53"/>
      <c r="Q114" s="53"/>
      <c r="R114" s="53"/>
      <c r="S114" s="53"/>
      <c r="T114" s="54">
        <v>10000</v>
      </c>
      <c r="U114" s="54">
        <f>SUM(O114-T114)</f>
        <v>0</v>
      </c>
      <c r="V114" s="63" t="s">
        <v>30</v>
      </c>
    </row>
    <row r="115" spans="1:22" ht="24.95" customHeight="1">
      <c r="A115" s="143">
        <v>100</v>
      </c>
      <c r="B115" s="143"/>
      <c r="C115" s="144" t="s">
        <v>244</v>
      </c>
      <c r="D115" s="145"/>
      <c r="E115" s="146"/>
      <c r="F115" s="147"/>
      <c r="G115" s="147"/>
      <c r="H115" s="147"/>
      <c r="I115" s="147"/>
      <c r="J115" s="148"/>
      <c r="K115" s="148"/>
      <c r="L115" s="148"/>
      <c r="M115" s="151">
        <v>710100</v>
      </c>
      <c r="N115" s="151"/>
      <c r="O115" s="149">
        <f t="shared" ref="O115:U115" si="15">SUM(O117+O116)</f>
        <v>710100</v>
      </c>
      <c r="P115" s="149">
        <f t="shared" si="15"/>
        <v>0</v>
      </c>
      <c r="Q115" s="149">
        <f t="shared" si="15"/>
        <v>0</v>
      </c>
      <c r="R115" s="149">
        <f t="shared" si="15"/>
        <v>0</v>
      </c>
      <c r="S115" s="149">
        <f t="shared" si="15"/>
        <v>0</v>
      </c>
      <c r="T115" s="149">
        <f t="shared" si="15"/>
        <v>710100</v>
      </c>
      <c r="U115" s="149">
        <f t="shared" si="15"/>
        <v>0</v>
      </c>
      <c r="V115" s="150"/>
    </row>
    <row r="116" spans="1:22" ht="12.75" customHeight="1">
      <c r="A116" s="49">
        <v>101</v>
      </c>
      <c r="B116" s="49" t="s">
        <v>236</v>
      </c>
      <c r="C116" s="50" t="s">
        <v>194</v>
      </c>
      <c r="D116" s="51"/>
      <c r="E116" s="52"/>
      <c r="F116" s="53"/>
      <c r="G116" s="53"/>
      <c r="H116" s="53"/>
      <c r="I116" s="53"/>
      <c r="J116" s="55"/>
      <c r="K116" s="55"/>
      <c r="L116" s="55"/>
      <c r="M116" s="60">
        <f>SUM(O116-N116)</f>
        <v>602000</v>
      </c>
      <c r="N116" s="54">
        <v>0</v>
      </c>
      <c r="O116" s="52">
        <v>602000</v>
      </c>
      <c r="P116" s="53"/>
      <c r="Q116" s="53"/>
      <c r="R116" s="53"/>
      <c r="S116" s="53"/>
      <c r="T116" s="54">
        <v>602000</v>
      </c>
      <c r="U116" s="54">
        <f>SUM(O116-T116)</f>
        <v>0</v>
      </c>
      <c r="V116" s="63"/>
    </row>
    <row r="117" spans="1:22" ht="12.75" customHeight="1">
      <c r="A117" s="49">
        <v>102</v>
      </c>
      <c r="B117" s="49" t="s">
        <v>236</v>
      </c>
      <c r="C117" s="50" t="s">
        <v>235</v>
      </c>
      <c r="D117" s="51"/>
      <c r="E117" s="52"/>
      <c r="F117" s="53"/>
      <c r="G117" s="53"/>
      <c r="H117" s="53"/>
      <c r="I117" s="53"/>
      <c r="J117" s="55"/>
      <c r="K117" s="55"/>
      <c r="L117" s="55"/>
      <c r="M117" s="60">
        <f>SUM(O117-N117)</f>
        <v>108100</v>
      </c>
      <c r="N117" s="54">
        <v>0</v>
      </c>
      <c r="O117" s="52">
        <v>108100</v>
      </c>
      <c r="P117" s="53"/>
      <c r="Q117" s="53"/>
      <c r="R117" s="53"/>
      <c r="S117" s="53"/>
      <c r="T117" s="54">
        <v>108100</v>
      </c>
      <c r="U117" s="54">
        <f>SUM(O117-T117)</f>
        <v>0</v>
      </c>
      <c r="V117" s="63"/>
    </row>
    <row r="118" spans="1:22" s="19" customFormat="1" ht="35.1" customHeight="1">
      <c r="A118" s="49">
        <v>103</v>
      </c>
      <c r="B118" s="43"/>
      <c r="C118" s="48" t="s">
        <v>205</v>
      </c>
      <c r="D118" s="57"/>
      <c r="E118" s="67" t="e">
        <f>SUM(#REF!+#REF!)</f>
        <v>#REF!</v>
      </c>
      <c r="F118" s="67" t="e">
        <f>SUM(#REF!+#REF!)</f>
        <v>#REF!</v>
      </c>
      <c r="G118" s="67" t="e">
        <f>SUM(#REF!+#REF!)</f>
        <v>#REF!</v>
      </c>
      <c r="H118" s="67" t="e">
        <f>SUM(#REF!+#REF!)</f>
        <v>#REF!</v>
      </c>
      <c r="I118" s="67" t="e">
        <f>SUM(#REF!+#REF!)</f>
        <v>#REF!</v>
      </c>
      <c r="J118" s="67" t="e">
        <f>SUM(#REF!+#REF!)</f>
        <v>#REF!</v>
      </c>
      <c r="K118" s="67" t="e">
        <f>SUM(#REF!+#REF!)</f>
        <v>#REF!</v>
      </c>
      <c r="L118" s="61"/>
      <c r="M118" s="60"/>
      <c r="N118" s="54"/>
      <c r="O118" s="67">
        <f t="shared" ref="O118:U118" si="16">SUM(O115+O112+O69+O23+O15)</f>
        <v>3742500</v>
      </c>
      <c r="P118" s="67">
        <f t="shared" si="16"/>
        <v>1133967</v>
      </c>
      <c r="Q118" s="67">
        <f t="shared" si="16"/>
        <v>1167344.459</v>
      </c>
      <c r="R118" s="67">
        <f t="shared" si="16"/>
        <v>657586.73076923075</v>
      </c>
      <c r="S118" s="67">
        <f t="shared" si="16"/>
        <v>681602.57250000001</v>
      </c>
      <c r="T118" s="67">
        <f t="shared" si="16"/>
        <v>2318500</v>
      </c>
      <c r="U118" s="67">
        <f t="shared" si="16"/>
        <v>1424000</v>
      </c>
      <c r="V118" s="61"/>
    </row>
    <row r="119" spans="1:22">
      <c r="A119" s="10"/>
    </row>
    <row r="120" spans="1:22">
      <c r="A120"/>
      <c r="B120"/>
      <c r="C120"/>
      <c r="D120"/>
      <c r="E120"/>
      <c r="F120"/>
      <c r="G120"/>
      <c r="H120"/>
      <c r="I120"/>
      <c r="J120"/>
      <c r="K120"/>
    </row>
    <row r="121" spans="1:22" ht="15.75" customHeight="1">
      <c r="A121"/>
      <c r="B121"/>
      <c r="C121"/>
      <c r="D121"/>
      <c r="E121"/>
      <c r="F121"/>
      <c r="G121"/>
      <c r="H121"/>
      <c r="I121"/>
      <c r="J121" t="s">
        <v>137</v>
      </c>
      <c r="K121"/>
      <c r="U121" s="140"/>
      <c r="V121" s="141"/>
    </row>
    <row r="122" spans="1:22">
      <c r="A122"/>
      <c r="B122"/>
      <c r="C122" t="s">
        <v>245</v>
      </c>
      <c r="D122"/>
      <c r="E122"/>
      <c r="F122"/>
      <c r="G122"/>
      <c r="H122"/>
      <c r="I122"/>
      <c r="J122" t="s">
        <v>138</v>
      </c>
      <c r="K122"/>
      <c r="U122" s="140" t="s">
        <v>247</v>
      </c>
      <c r="V122" s="141"/>
    </row>
    <row r="123" spans="1:22">
      <c r="A123"/>
      <c r="B123"/>
      <c r="C123" t="s">
        <v>246</v>
      </c>
      <c r="D123"/>
      <c r="E123"/>
      <c r="F123"/>
      <c r="G123"/>
      <c r="H123"/>
      <c r="I123"/>
      <c r="J123"/>
      <c r="K123"/>
      <c r="U123" s="35"/>
      <c r="V123" s="36"/>
    </row>
    <row r="124" spans="1:22">
      <c r="A124"/>
      <c r="B124"/>
      <c r="C124"/>
      <c r="D124"/>
      <c r="E124"/>
      <c r="F124"/>
      <c r="G124"/>
      <c r="H124"/>
      <c r="I124"/>
      <c r="J124" t="s">
        <v>139</v>
      </c>
      <c r="K124"/>
      <c r="U124" s="35"/>
      <c r="V124" s="36"/>
    </row>
  </sheetData>
  <phoneticPr fontId="29" type="noConversion"/>
  <printOptions horizontalCentered="1"/>
  <pageMargins left="0.15748031496062992" right="0.94488188976377963" top="1.5748031496062993" bottom="1.8897637795275593" header="1.1023622047244095" footer="1.3779527559055118"/>
  <pageSetup paperSize="9" firstPageNumber="0" orientation="landscape" horizontalDpi="300" verticalDpi="300" r:id="rId1"/>
  <headerFooter alignWithMargins="0">
    <oddHeader>&amp;R&amp;D</oddHeader>
    <oddFooter>&amp;RStranica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R15"/>
  <sheetViews>
    <sheetView workbookViewId="0">
      <selection activeCell="B17" sqref="B17"/>
    </sheetView>
  </sheetViews>
  <sheetFormatPr defaultRowHeight="12.75"/>
  <cols>
    <col min="1" max="1" width="16.85546875" style="70" customWidth="1"/>
    <col min="2" max="18" width="7.140625" style="70" customWidth="1"/>
    <col min="19" max="16384" width="9.140625" style="70"/>
  </cols>
  <sheetData>
    <row r="2" spans="1:18">
      <c r="A2" s="71"/>
      <c r="E2" s="72">
        <v>1</v>
      </c>
    </row>
    <row r="3" spans="1:18" ht="25.5" customHeight="1">
      <c r="A3" s="207" t="s">
        <v>140</v>
      </c>
      <c r="B3" s="206" t="s">
        <v>141</v>
      </c>
      <c r="C3" s="206" t="s">
        <v>142</v>
      </c>
      <c r="D3" s="206" t="s">
        <v>143</v>
      </c>
      <c r="E3" s="206" t="e">
        <f>Prihodi!#REF!</f>
        <v>#REF!</v>
      </c>
      <c r="F3" s="207" t="s">
        <v>144</v>
      </c>
      <c r="G3" s="207" t="s">
        <v>145</v>
      </c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</row>
    <row r="4" spans="1:18" s="75" customFormat="1" ht="25.5" customHeight="1">
      <c r="A4" s="207"/>
      <c r="B4" s="206"/>
      <c r="C4" s="206"/>
      <c r="D4" s="206"/>
      <c r="E4" s="206"/>
      <c r="F4" s="207"/>
      <c r="G4" s="73" t="s">
        <v>146</v>
      </c>
      <c r="H4" s="73" t="s">
        <v>147</v>
      </c>
      <c r="I4" s="73" t="s">
        <v>148</v>
      </c>
      <c r="J4" s="73" t="s">
        <v>149</v>
      </c>
      <c r="K4" s="73" t="s">
        <v>150</v>
      </c>
      <c r="L4" s="73" t="s">
        <v>151</v>
      </c>
      <c r="M4" s="73" t="s">
        <v>152</v>
      </c>
      <c r="N4" s="73" t="s">
        <v>153</v>
      </c>
      <c r="O4" s="73" t="s">
        <v>154</v>
      </c>
      <c r="P4" s="73" t="s">
        <v>155</v>
      </c>
      <c r="Q4" s="73" t="s">
        <v>156</v>
      </c>
      <c r="R4" s="73" t="s">
        <v>157</v>
      </c>
    </row>
    <row r="5" spans="1:18" ht="21" customHeight="1">
      <c r="A5" s="76" t="s">
        <v>158</v>
      </c>
      <c r="B5" s="77"/>
      <c r="C5" s="77"/>
      <c r="D5" s="78"/>
      <c r="E5" s="79"/>
      <c r="F5" s="79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</row>
    <row r="6" spans="1:18" ht="21" customHeight="1">
      <c r="A6" s="81" t="s">
        <v>159</v>
      </c>
      <c r="B6" s="77"/>
      <c r="C6" s="77"/>
      <c r="D6" s="78"/>
      <c r="E6" s="79"/>
      <c r="F6" s="79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</row>
    <row r="7" spans="1:18" ht="21" customHeight="1">
      <c r="A7" s="81" t="s">
        <v>160</v>
      </c>
      <c r="B7" s="77"/>
      <c r="C7" s="77"/>
      <c r="D7" s="78"/>
      <c r="E7" s="79"/>
      <c r="F7" s="79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</row>
    <row r="8" spans="1:18" ht="21" customHeight="1">
      <c r="A8" s="81" t="s">
        <v>161</v>
      </c>
      <c r="B8" s="77"/>
      <c r="C8" s="79"/>
      <c r="D8" s="78"/>
      <c r="E8" s="79"/>
      <c r="F8" s="79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</row>
    <row r="9" spans="1:18" s="71" customFormat="1" ht="21" customHeight="1">
      <c r="A9" s="82" t="s">
        <v>162</v>
      </c>
      <c r="B9" s="82">
        <f>SUM(B5:B8)</f>
        <v>0</v>
      </c>
      <c r="C9" s="82">
        <f>B9/12</f>
        <v>0</v>
      </c>
      <c r="D9" s="78">
        <f>SUM(G9:R9)</f>
        <v>0</v>
      </c>
      <c r="E9" s="83"/>
      <c r="F9" s="83"/>
      <c r="G9" s="78">
        <f t="shared" ref="G9:R9" si="0">SUM(G5:G8)</f>
        <v>0</v>
      </c>
      <c r="H9" s="78">
        <f t="shared" si="0"/>
        <v>0</v>
      </c>
      <c r="I9" s="78">
        <f t="shared" si="0"/>
        <v>0</v>
      </c>
      <c r="J9" s="78">
        <f t="shared" si="0"/>
        <v>0</v>
      </c>
      <c r="K9" s="78">
        <f t="shared" si="0"/>
        <v>0</v>
      </c>
      <c r="L9" s="78">
        <f t="shared" si="0"/>
        <v>0</v>
      </c>
      <c r="M9" s="78">
        <f t="shared" si="0"/>
        <v>0</v>
      </c>
      <c r="N9" s="78">
        <f t="shared" si="0"/>
        <v>0</v>
      </c>
      <c r="O9" s="78">
        <f t="shared" si="0"/>
        <v>0</v>
      </c>
      <c r="P9" s="78">
        <f t="shared" si="0"/>
        <v>0</v>
      </c>
      <c r="Q9" s="78">
        <f t="shared" si="0"/>
        <v>0</v>
      </c>
      <c r="R9" s="78">
        <f t="shared" si="0"/>
        <v>0</v>
      </c>
    </row>
    <row r="12" spans="1:18">
      <c r="O12" s="71" t="s">
        <v>163</v>
      </c>
    </row>
    <row r="13" spans="1:18">
      <c r="O13" s="71"/>
    </row>
    <row r="14" spans="1:18">
      <c r="O14" s="71"/>
    </row>
    <row r="15" spans="1:18">
      <c r="O15" s="71" t="s">
        <v>164</v>
      </c>
    </row>
  </sheetData>
  <mergeCells count="7">
    <mergeCell ref="E3:E4"/>
    <mergeCell ref="F3:F4"/>
    <mergeCell ref="G3:R3"/>
    <mergeCell ref="A3:A4"/>
    <mergeCell ref="B3:B4"/>
    <mergeCell ref="C3:C4"/>
    <mergeCell ref="D3:D4"/>
  </mergeCells>
  <phoneticPr fontId="29" type="noConversion"/>
  <printOptions horizontalCentered="1"/>
  <pageMargins left="0" right="0" top="0.59097222222222223" bottom="0.59027777777777779" header="0.31527777777777777" footer="0.51180555555555551"/>
  <pageSetup paperSize="9" firstPageNumber="0" orientation="landscape" horizontalDpi="300" verticalDpi="300"/>
  <headerFooter alignWithMargins="0">
    <oddHeader>&amp;LDV MASLAČAK&amp;CIZVJEŠĆE O  BROJU PRIJAVLJENE DJECE U 2010. GODINI 
(stanje po mjesecima)&amp;R&amp;D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2:O14"/>
  <sheetViews>
    <sheetView workbookViewId="0">
      <selection activeCell="D14" sqref="D14"/>
    </sheetView>
  </sheetViews>
  <sheetFormatPr defaultRowHeight="12.75"/>
  <cols>
    <col min="1" max="1" width="3.28515625" style="84" customWidth="1"/>
    <col min="2" max="2" width="14" style="84" customWidth="1"/>
    <col min="3" max="3" width="11" style="84" customWidth="1"/>
    <col min="4" max="15" width="9.5703125" style="84" customWidth="1"/>
    <col min="16" max="16384" width="9.140625" style="84"/>
  </cols>
  <sheetData>
    <row r="2" spans="1:15" ht="21" customHeight="1">
      <c r="A2" s="208" t="s">
        <v>165</v>
      </c>
      <c r="B2" s="208" t="s">
        <v>140</v>
      </c>
      <c r="C2" s="208" t="s">
        <v>166</v>
      </c>
      <c r="D2" s="209" t="s">
        <v>167</v>
      </c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</row>
    <row r="3" spans="1:15" s="86" customFormat="1" ht="21" customHeight="1">
      <c r="A3" s="208"/>
      <c r="B3" s="208"/>
      <c r="C3" s="208"/>
      <c r="D3" s="85" t="s">
        <v>146</v>
      </c>
      <c r="E3" s="85" t="s">
        <v>147</v>
      </c>
      <c r="F3" s="85" t="s">
        <v>148</v>
      </c>
      <c r="G3" s="85" t="s">
        <v>149</v>
      </c>
      <c r="H3" s="85" t="s">
        <v>150</v>
      </c>
      <c r="I3" s="85" t="s">
        <v>151</v>
      </c>
      <c r="J3" s="85" t="s">
        <v>152</v>
      </c>
      <c r="K3" s="85" t="s">
        <v>153</v>
      </c>
      <c r="L3" s="85" t="s">
        <v>154</v>
      </c>
      <c r="M3" s="85" t="s">
        <v>155</v>
      </c>
      <c r="N3" s="85" t="s">
        <v>156</v>
      </c>
      <c r="O3" s="85" t="s">
        <v>157</v>
      </c>
    </row>
    <row r="4" spans="1:15" ht="21" customHeight="1">
      <c r="A4" s="87" t="s">
        <v>146</v>
      </c>
      <c r="B4" s="88" t="s">
        <v>158</v>
      </c>
      <c r="C4" s="89">
        <f>SUM(D4:O4)</f>
        <v>0</v>
      </c>
      <c r="D4" s="90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1:15" ht="21" customHeight="1">
      <c r="A5" s="87" t="s">
        <v>147</v>
      </c>
      <c r="B5" s="92" t="s">
        <v>159</v>
      </c>
      <c r="C5" s="89">
        <f>SUM(D5:O5)</f>
        <v>0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</row>
    <row r="6" spans="1:15" ht="21" customHeight="1">
      <c r="A6" s="87" t="s">
        <v>148</v>
      </c>
      <c r="B6" s="92" t="s">
        <v>168</v>
      </c>
      <c r="C6" s="89">
        <f>SUM(D6:O6)</f>
        <v>0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21" customHeight="1">
      <c r="A7" s="87" t="s">
        <v>149</v>
      </c>
      <c r="B7" s="92" t="s">
        <v>161</v>
      </c>
      <c r="C7" s="89">
        <f>SUM(D7:O7)</f>
        <v>0</v>
      </c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</row>
    <row r="8" spans="1:15" s="95" customFormat="1" ht="21" customHeight="1">
      <c r="A8" s="93"/>
      <c r="B8" s="93" t="s">
        <v>162</v>
      </c>
      <c r="C8" s="89">
        <f>SUM(D8:O8)</f>
        <v>0</v>
      </c>
      <c r="D8" s="94">
        <f t="shared" ref="D8:O8" si="0">SUM(D4:D7)</f>
        <v>0</v>
      </c>
      <c r="E8" s="94">
        <f t="shared" si="0"/>
        <v>0</v>
      </c>
      <c r="F8" s="94">
        <f t="shared" si="0"/>
        <v>0</v>
      </c>
      <c r="G8" s="94">
        <f t="shared" si="0"/>
        <v>0</v>
      </c>
      <c r="H8" s="94">
        <f t="shared" si="0"/>
        <v>0</v>
      </c>
      <c r="I8" s="94">
        <f t="shared" si="0"/>
        <v>0</v>
      </c>
      <c r="J8" s="94">
        <f t="shared" si="0"/>
        <v>0</v>
      </c>
      <c r="K8" s="94">
        <f t="shared" si="0"/>
        <v>0</v>
      </c>
      <c r="L8" s="94">
        <f t="shared" si="0"/>
        <v>0</v>
      </c>
      <c r="M8" s="94">
        <f t="shared" si="0"/>
        <v>0</v>
      </c>
      <c r="N8" s="94">
        <f t="shared" si="0"/>
        <v>0</v>
      </c>
      <c r="O8" s="94">
        <f t="shared" si="0"/>
        <v>0</v>
      </c>
    </row>
    <row r="11" spans="1:15">
      <c r="M11" s="95" t="s">
        <v>163</v>
      </c>
    </row>
    <row r="12" spans="1:15">
      <c r="M12" s="95"/>
    </row>
    <row r="13" spans="1:15">
      <c r="M13" s="95"/>
    </row>
    <row r="14" spans="1:15">
      <c r="M14" s="95" t="s">
        <v>169</v>
      </c>
    </row>
  </sheetData>
  <mergeCells count="4">
    <mergeCell ref="A2:A3"/>
    <mergeCell ref="B2:B3"/>
    <mergeCell ref="C2:C3"/>
    <mergeCell ref="D2:O2"/>
  </mergeCells>
  <phoneticPr fontId="29" type="noConversion"/>
  <printOptions horizontalCentered="1"/>
  <pageMargins left="0" right="0" top="0.98402777777777772" bottom="0.98402777777777772" header="0.51180555555555551" footer="0.51180555555555551"/>
  <pageSetup paperSize="9" firstPageNumber="0" orientation="landscape" horizontalDpi="300" verticalDpi="300"/>
  <headerFooter alignWithMargins="0">
    <oddHeader>&amp;LDV MASLAČAK&amp;CPREGLED ZADUŽENJA RODITELJA PREMA POJEDINIM JLS U 2010. GODINI &amp;R&amp;D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2:M31"/>
  <sheetViews>
    <sheetView workbookViewId="0">
      <selection activeCell="G10" sqref="G10"/>
    </sheetView>
  </sheetViews>
  <sheetFormatPr defaultRowHeight="12.75"/>
  <cols>
    <col min="1" max="1" width="5.7109375" customWidth="1"/>
    <col min="2" max="2" width="12.7109375" customWidth="1"/>
    <col min="3" max="4" width="13.7109375" customWidth="1"/>
    <col min="5" max="5" width="17.5703125" customWidth="1"/>
    <col min="6" max="6" width="11.42578125" customWidth="1"/>
    <col min="7" max="8" width="10.140625" customWidth="1"/>
    <col min="9" max="10" width="13.7109375" customWidth="1"/>
    <col min="11" max="11" width="14.28515625" customWidth="1"/>
    <col min="12" max="12" width="11.5703125" customWidth="1"/>
    <col min="13" max="13" width="16.28515625" customWidth="1"/>
  </cols>
  <sheetData>
    <row r="2" spans="1:13" s="98" customFormat="1">
      <c r="A2" s="96"/>
      <c r="B2" s="96"/>
      <c r="C2" s="96"/>
      <c r="D2" s="96"/>
      <c r="E2" s="97"/>
      <c r="F2" s="97"/>
      <c r="G2" s="96"/>
      <c r="H2" s="96"/>
      <c r="I2" s="96"/>
      <c r="J2" s="96"/>
      <c r="K2" s="96"/>
      <c r="L2" s="96"/>
      <c r="M2" s="96"/>
    </row>
    <row r="3" spans="1:13">
      <c r="A3" s="99"/>
    </row>
    <row r="5" spans="1:13">
      <c r="A5" s="100" t="s">
        <v>170</v>
      </c>
    </row>
    <row r="6" spans="1:13">
      <c r="A6" s="101" t="s">
        <v>171</v>
      </c>
      <c r="E6" s="102" t="e">
        <f>SUM(Rashodi!#REF!)+SUM(Rashodi!#REF!)</f>
        <v>#REF!</v>
      </c>
      <c r="F6" s="102"/>
    </row>
    <row r="7" spans="1:13">
      <c r="A7" s="103" t="s">
        <v>172</v>
      </c>
      <c r="E7" s="104"/>
      <c r="F7" s="102"/>
    </row>
    <row r="8" spans="1:13">
      <c r="A8" t="s">
        <v>173</v>
      </c>
      <c r="E8" s="104"/>
      <c r="F8" s="102"/>
    </row>
    <row r="9" spans="1:13">
      <c r="A9" t="s">
        <v>174</v>
      </c>
      <c r="E9" s="104"/>
      <c r="F9" s="102"/>
    </row>
    <row r="10" spans="1:13">
      <c r="A10" t="s">
        <v>175</v>
      </c>
      <c r="E10" s="102" t="e">
        <f>E6-E7+E8-E9</f>
        <v>#REF!</v>
      </c>
      <c r="F10" s="102"/>
    </row>
    <row r="11" spans="1:13">
      <c r="A11" t="s">
        <v>176</v>
      </c>
      <c r="E11" s="105">
        <f>'Broj djece'!D9</f>
        <v>0</v>
      </c>
      <c r="F11" s="105"/>
    </row>
    <row r="12" spans="1:13">
      <c r="A12" t="s">
        <v>177</v>
      </c>
      <c r="E12" s="106" t="e">
        <f>E10/E11</f>
        <v>#REF!</v>
      </c>
      <c r="F12" s="106"/>
    </row>
    <row r="13" spans="1:13">
      <c r="B13" s="102"/>
    </row>
    <row r="14" spans="1:13">
      <c r="B14" s="102"/>
    </row>
    <row r="15" spans="1:13">
      <c r="B15" s="102"/>
    </row>
    <row r="16" spans="1:13">
      <c r="A16" s="100" t="s">
        <v>178</v>
      </c>
      <c r="B16" s="102"/>
    </row>
    <row r="18" spans="1:11" s="70" customFormat="1" ht="35.25" customHeight="1">
      <c r="A18" s="206" t="s">
        <v>179</v>
      </c>
      <c r="B18" s="206" t="s">
        <v>180</v>
      </c>
      <c r="C18" s="206" t="s">
        <v>181</v>
      </c>
      <c r="D18" s="206" t="s">
        <v>182</v>
      </c>
      <c r="E18" s="206" t="s">
        <v>183</v>
      </c>
      <c r="F18" s="206" t="s">
        <v>184</v>
      </c>
      <c r="G18" s="206" t="s">
        <v>185</v>
      </c>
      <c r="H18" s="206"/>
      <c r="I18" s="207" t="s">
        <v>186</v>
      </c>
      <c r="J18" s="206" t="s">
        <v>187</v>
      </c>
      <c r="K18" s="206" t="s">
        <v>188</v>
      </c>
    </row>
    <row r="19" spans="1:11" s="75" customFormat="1" ht="35.25" customHeight="1">
      <c r="A19" s="206"/>
      <c r="B19" s="206"/>
      <c r="C19" s="206"/>
      <c r="D19" s="206"/>
      <c r="E19" s="206"/>
      <c r="F19" s="206"/>
      <c r="G19" s="74" t="s">
        <v>189</v>
      </c>
      <c r="H19" s="74" t="s">
        <v>190</v>
      </c>
      <c r="I19" s="207"/>
      <c r="J19" s="206"/>
      <c r="K19" s="206"/>
    </row>
    <row r="20" spans="1:11" s="108" customFormat="1" ht="10.5" customHeight="1">
      <c r="A20" s="107" t="s">
        <v>146</v>
      </c>
      <c r="B20" s="107" t="s">
        <v>147</v>
      </c>
      <c r="C20" s="107" t="s">
        <v>148</v>
      </c>
      <c r="D20" s="107" t="s">
        <v>149</v>
      </c>
      <c r="E20" s="107" t="s">
        <v>150</v>
      </c>
      <c r="F20" s="107" t="s">
        <v>151</v>
      </c>
      <c r="G20" s="107" t="s">
        <v>152</v>
      </c>
      <c r="H20" s="107" t="s">
        <v>153</v>
      </c>
      <c r="I20" s="107" t="s">
        <v>154</v>
      </c>
      <c r="J20" s="107" t="s">
        <v>155</v>
      </c>
      <c r="K20" s="107" t="s">
        <v>156</v>
      </c>
    </row>
    <row r="21" spans="1:11" s="114" customFormat="1" ht="25.5" customHeight="1">
      <c r="A21" s="109"/>
      <c r="B21" s="110"/>
      <c r="C21" s="111"/>
      <c r="D21" s="111"/>
      <c r="E21" s="111">
        <f>C21-D21</f>
        <v>0</v>
      </c>
      <c r="F21" s="112"/>
      <c r="G21" s="111" t="e">
        <f>SUM(Rashodi!#REF!)</f>
        <v>#REF!</v>
      </c>
      <c r="H21" s="111" t="e">
        <f>SUM(Rashodi!#REF!)</f>
        <v>#REF!</v>
      </c>
      <c r="I21" s="111" t="e">
        <f>Prihodi!#REF!+Prihodi!#REF!</f>
        <v>#REF!</v>
      </c>
      <c r="J21" s="112"/>
      <c r="K21" s="113"/>
    </row>
    <row r="22" spans="1:11" ht="21" customHeight="1"/>
    <row r="23" spans="1:11" ht="21" customHeight="1">
      <c r="I23" s="115" t="s">
        <v>191</v>
      </c>
      <c r="J23" s="116"/>
      <c r="K23" s="117"/>
    </row>
    <row r="24" spans="1:11" ht="21" customHeight="1">
      <c r="I24" s="115" t="s">
        <v>192</v>
      </c>
      <c r="K24" s="118">
        <f>K21+K23</f>
        <v>0</v>
      </c>
    </row>
    <row r="28" spans="1:11">
      <c r="J28" s="100" t="s">
        <v>163</v>
      </c>
    </row>
    <row r="29" spans="1:11">
      <c r="J29" s="100"/>
    </row>
    <row r="30" spans="1:11">
      <c r="J30" s="100"/>
    </row>
    <row r="31" spans="1:11">
      <c r="J31" t="s">
        <v>169</v>
      </c>
    </row>
  </sheetData>
  <mergeCells count="10">
    <mergeCell ref="A18:A19"/>
    <mergeCell ref="B18:B19"/>
    <mergeCell ref="C18:C19"/>
    <mergeCell ref="D18:D19"/>
    <mergeCell ref="J18:J19"/>
    <mergeCell ref="K18:K19"/>
    <mergeCell ref="E18:E19"/>
    <mergeCell ref="F18:F19"/>
    <mergeCell ref="G18:H18"/>
    <mergeCell ref="I18:I19"/>
  </mergeCells>
  <phoneticPr fontId="29" type="noConversion"/>
  <printOptions horizontalCentered="1"/>
  <pageMargins left="0" right="0" top="0.47291666666666665" bottom="0.59027777777777779" header="0.31527777777777777" footer="0.51180555555555551"/>
  <pageSetup paperSize="9" firstPageNumber="0" orientation="landscape" horizontalDpi="300" verticalDpi="300"/>
  <headerFooter alignWithMargins="0">
    <oddHeader>&amp;LDV MASLAČAK&amp;COBRAČUN 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</vt:i4>
      </vt:variant>
    </vt:vector>
  </HeadingPairs>
  <TitlesOfParts>
    <vt:vector size="7" baseType="lpstr">
      <vt:lpstr>Prihodi</vt:lpstr>
      <vt:lpstr>Rashodi</vt:lpstr>
      <vt:lpstr>Rashodi (2)</vt:lpstr>
      <vt:lpstr>Broj djece</vt:lpstr>
      <vt:lpstr>Zaduženja roditelja</vt:lpstr>
      <vt:lpstr>Obračun </vt:lpstr>
      <vt:lpstr>Rashodi!Ispis_naslova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Racunovodstvo1</dc:creator>
  <cp:lastModifiedBy>Racunovodstvo</cp:lastModifiedBy>
  <cp:lastPrinted>2018-01-29T11:07:48Z</cp:lastPrinted>
  <dcterms:created xsi:type="dcterms:W3CDTF">2010-02-25T13:03:31Z</dcterms:created>
  <dcterms:modified xsi:type="dcterms:W3CDTF">2018-02-08T13:42:14Z</dcterms:modified>
</cp:coreProperties>
</file>