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ŽUPANIJA" sheetId="1" r:id="rId1"/>
    <sheet name="VP" sheetId="4" r:id="rId2"/>
    <sheet name="PRIHOD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N19" i="1" l="1"/>
  <c r="E19" i="1"/>
  <c r="E2" i="1"/>
  <c r="M19" i="1"/>
  <c r="I51" i="4" l="1"/>
  <c r="M10" i="1" l="1"/>
  <c r="H17" i="2" l="1"/>
  <c r="M20" i="1"/>
  <c r="I26" i="1"/>
  <c r="I27" i="1"/>
  <c r="I28" i="1"/>
  <c r="I29" i="1"/>
  <c r="I30" i="1"/>
  <c r="I31" i="1"/>
  <c r="I32" i="1"/>
  <c r="I33" i="1"/>
  <c r="I34" i="1"/>
  <c r="I25" i="1"/>
  <c r="I19" i="1"/>
  <c r="K47" i="4"/>
  <c r="J47" i="4"/>
  <c r="I47" i="4"/>
  <c r="G47" i="4"/>
  <c r="I24" i="1" l="1"/>
  <c r="M47" i="4"/>
  <c r="K19" i="4"/>
  <c r="J19" i="4"/>
  <c r="I19" i="4"/>
  <c r="M19" i="4" s="1"/>
  <c r="G19" i="4"/>
  <c r="M41" i="4"/>
  <c r="I41" i="4"/>
  <c r="G41" i="4"/>
  <c r="K41" i="4"/>
  <c r="J41" i="4"/>
  <c r="I31" i="4"/>
  <c r="M31" i="4" s="1"/>
  <c r="G31" i="4"/>
  <c r="K31" i="4"/>
  <c r="J31" i="4"/>
  <c r="M25" i="1"/>
  <c r="M26" i="1"/>
  <c r="M27" i="1"/>
  <c r="M28" i="1"/>
  <c r="M29" i="1"/>
  <c r="M30" i="1"/>
  <c r="M31" i="1"/>
  <c r="M32" i="1"/>
  <c r="M33" i="1"/>
  <c r="M34" i="1"/>
  <c r="G26" i="1"/>
  <c r="G27" i="1"/>
  <c r="G28" i="1"/>
  <c r="G29" i="1"/>
  <c r="G30" i="1"/>
  <c r="G31" i="1"/>
  <c r="G32" i="1"/>
  <c r="G33" i="1"/>
  <c r="G34" i="1"/>
  <c r="G25" i="1"/>
  <c r="I22" i="1"/>
  <c r="M22" i="1" s="1"/>
  <c r="I21" i="1"/>
  <c r="M21" i="1" s="1"/>
  <c r="G22" i="1" l="1"/>
  <c r="G21" i="1"/>
  <c r="I27" i="4" l="1"/>
  <c r="I28" i="4"/>
  <c r="I29" i="4"/>
  <c r="I30" i="4"/>
  <c r="I26" i="4" l="1"/>
  <c r="G48" i="4"/>
  <c r="G49" i="4"/>
  <c r="G50" i="4"/>
  <c r="K48" i="4"/>
  <c r="K49" i="4"/>
  <c r="K50" i="4"/>
  <c r="J48" i="4"/>
  <c r="J49" i="4"/>
  <c r="J50" i="4"/>
  <c r="I48" i="4"/>
  <c r="I49" i="4"/>
  <c r="I50" i="4"/>
  <c r="M50" i="4" s="1"/>
  <c r="M49" i="4"/>
  <c r="J42" i="4"/>
  <c r="K42" i="4"/>
  <c r="J43" i="4"/>
  <c r="K43" i="4"/>
  <c r="J44" i="4"/>
  <c r="K44" i="4"/>
  <c r="J28" i="4"/>
  <c r="K28" i="4"/>
  <c r="J29" i="4"/>
  <c r="K29" i="4"/>
  <c r="J30" i="4"/>
  <c r="K30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K27" i="4"/>
  <c r="J27" i="4"/>
  <c r="M28" i="4"/>
  <c r="M29" i="4"/>
  <c r="M30" i="4"/>
  <c r="I34" i="4"/>
  <c r="I35" i="4"/>
  <c r="M35" i="4" s="1"/>
  <c r="I36" i="4"/>
  <c r="M36" i="4" s="1"/>
  <c r="I37" i="4"/>
  <c r="M37" i="4" s="1"/>
  <c r="I38" i="4"/>
  <c r="M38" i="4" s="1"/>
  <c r="I39" i="4"/>
  <c r="M39" i="4" s="1"/>
  <c r="I40" i="4"/>
  <c r="M40" i="4" s="1"/>
  <c r="M27" i="4"/>
  <c r="G28" i="4"/>
  <c r="G29" i="4"/>
  <c r="G30" i="4"/>
  <c r="G34" i="4"/>
  <c r="G35" i="4"/>
  <c r="G36" i="4"/>
  <c r="G37" i="4"/>
  <c r="G38" i="4"/>
  <c r="G39" i="4"/>
  <c r="G40" i="4"/>
  <c r="G42" i="4"/>
  <c r="G43" i="4"/>
  <c r="G44" i="4"/>
  <c r="G27" i="4"/>
  <c r="J24" i="4"/>
  <c r="K24" i="4"/>
  <c r="G24" i="4"/>
  <c r="G23" i="4"/>
  <c r="I23" i="4"/>
  <c r="J23" i="4"/>
  <c r="K23" i="4"/>
  <c r="K6" i="4"/>
  <c r="K7" i="4"/>
  <c r="K8" i="4"/>
  <c r="K9" i="4"/>
  <c r="K10" i="4"/>
  <c r="K13" i="4"/>
  <c r="K14" i="4"/>
  <c r="K15" i="4"/>
  <c r="K16" i="4"/>
  <c r="K20" i="4"/>
  <c r="K5" i="4"/>
  <c r="J6" i="4"/>
  <c r="J7" i="4"/>
  <c r="J8" i="4"/>
  <c r="J9" i="4"/>
  <c r="J10" i="4"/>
  <c r="J13" i="4"/>
  <c r="J14" i="4"/>
  <c r="J15" i="4"/>
  <c r="J16" i="4"/>
  <c r="J20" i="4"/>
  <c r="J5" i="4"/>
  <c r="H51" i="4"/>
  <c r="F51" i="4"/>
  <c r="E51" i="4"/>
  <c r="I44" i="4"/>
  <c r="M44" i="4" s="1"/>
  <c r="I43" i="4"/>
  <c r="M43" i="4" s="1"/>
  <c r="I42" i="4"/>
  <c r="I24" i="4"/>
  <c r="M24" i="4" s="1"/>
  <c r="I20" i="4"/>
  <c r="G20" i="4"/>
  <c r="I16" i="4"/>
  <c r="M16" i="4" s="1"/>
  <c r="G16" i="4"/>
  <c r="I15" i="4"/>
  <c r="M15" i="4" s="1"/>
  <c r="G15" i="4"/>
  <c r="I14" i="4"/>
  <c r="M14" i="4" s="1"/>
  <c r="G14" i="4"/>
  <c r="I13" i="4"/>
  <c r="G13" i="4"/>
  <c r="I10" i="4"/>
  <c r="M10" i="4" s="1"/>
  <c r="G10" i="4"/>
  <c r="I9" i="4"/>
  <c r="M9" i="4" s="1"/>
  <c r="G9" i="4"/>
  <c r="I8" i="4"/>
  <c r="M8" i="4" s="1"/>
  <c r="G8" i="4"/>
  <c r="I7" i="4"/>
  <c r="M7" i="4" s="1"/>
  <c r="G7" i="4"/>
  <c r="I6" i="4"/>
  <c r="M6" i="4" s="1"/>
  <c r="G6" i="4"/>
  <c r="I5" i="4"/>
  <c r="I4" i="4" s="1"/>
  <c r="G5" i="4"/>
  <c r="M23" i="4" l="1"/>
  <c r="I22" i="4"/>
  <c r="M20" i="4"/>
  <c r="I18" i="4"/>
  <c r="I33" i="4"/>
  <c r="I46" i="4"/>
  <c r="M42" i="4"/>
  <c r="M48" i="4"/>
  <c r="F12" i="2"/>
  <c r="M34" i="4"/>
  <c r="F5" i="2"/>
  <c r="M13" i="4"/>
  <c r="I12" i="4"/>
  <c r="M5" i="4"/>
  <c r="F11" i="2"/>
  <c r="F4" i="2"/>
  <c r="F18" i="2"/>
  <c r="G51" i="4"/>
  <c r="I40" i="1"/>
  <c r="M40" i="1" s="1"/>
  <c r="G40" i="1"/>
  <c r="M42" i="1"/>
  <c r="G42" i="1"/>
  <c r="I41" i="1"/>
  <c r="M41" i="1" s="1"/>
  <c r="G41" i="1"/>
  <c r="I39" i="1"/>
  <c r="M39" i="1" s="1"/>
  <c r="G39" i="1"/>
  <c r="I38" i="1"/>
  <c r="G38" i="1"/>
  <c r="I37" i="1"/>
  <c r="I36" i="1" s="1"/>
  <c r="G37" i="1"/>
  <c r="F7" i="2"/>
  <c r="I20" i="1"/>
  <c r="G20" i="1"/>
  <c r="H43" i="1"/>
  <c r="I8" i="1"/>
  <c r="G8" i="1"/>
  <c r="I5" i="1"/>
  <c r="I6" i="1"/>
  <c r="M6" i="1" s="1"/>
  <c r="I7" i="1"/>
  <c r="M7" i="1" s="1"/>
  <c r="I9" i="1"/>
  <c r="M9" i="1" s="1"/>
  <c r="I10" i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M17" i="1" s="1"/>
  <c r="I18" i="1"/>
  <c r="M18" i="1" s="1"/>
  <c r="I4" i="1"/>
  <c r="G4" i="1"/>
  <c r="M8" i="1" l="1"/>
  <c r="I2" i="1"/>
  <c r="F10" i="2"/>
  <c r="M12" i="4"/>
  <c r="F3" i="2"/>
  <c r="M22" i="4"/>
  <c r="F16" i="2"/>
  <c r="M37" i="1"/>
  <c r="M4" i="1"/>
  <c r="M38" i="1"/>
  <c r="M5" i="1"/>
  <c r="B23" i="2"/>
  <c r="I43" i="1" l="1"/>
  <c r="B22" i="2" s="1"/>
  <c r="B24" i="2"/>
  <c r="F13" i="2"/>
  <c r="F14" i="2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F43" i="1"/>
  <c r="E43" i="1"/>
  <c r="F19" i="2" l="1"/>
  <c r="F24" i="2" s="1"/>
  <c r="G43" i="1"/>
</calcChain>
</file>

<file path=xl/sharedStrings.xml><?xml version="1.0" encoding="utf-8"?>
<sst xmlns="http://schemas.openxmlformats.org/spreadsheetml/2006/main" count="149" uniqueCount="76">
  <si>
    <t>službena putovanja</t>
  </si>
  <si>
    <t>uredski materijal</t>
  </si>
  <si>
    <t>materijal i sirovine</t>
  </si>
  <si>
    <t>energija</t>
  </si>
  <si>
    <t>sitan inventar</t>
  </si>
  <si>
    <t>telefon</t>
  </si>
  <si>
    <t>komunalne usl.</t>
  </si>
  <si>
    <t>prijevoz učenika</t>
  </si>
  <si>
    <t>zdravstvene usl.</t>
  </si>
  <si>
    <t>računalne usl.</t>
  </si>
  <si>
    <t>osiguranje</t>
  </si>
  <si>
    <t>članarine</t>
  </si>
  <si>
    <t>plan</t>
  </si>
  <si>
    <t>potrošeno</t>
  </si>
  <si>
    <t>saldo</t>
  </si>
  <si>
    <t>rebalans</t>
  </si>
  <si>
    <t>novi plan</t>
  </si>
  <si>
    <t>dizel gorivo</t>
  </si>
  <si>
    <t>usl. tek.i inv.održ.</t>
  </si>
  <si>
    <t>mat. za tek.i inv. održ.</t>
  </si>
  <si>
    <t>dod. ulaganja na građ.obje.</t>
  </si>
  <si>
    <t>plaće</t>
  </si>
  <si>
    <t>ostali rash. za zapos.</t>
  </si>
  <si>
    <t>dop. OZO</t>
  </si>
  <si>
    <t>prijevoz na posao</t>
  </si>
  <si>
    <t>el. energija</t>
  </si>
  <si>
    <t>novo stanje</t>
  </si>
  <si>
    <t>ostali rashodi za zaposlene</t>
  </si>
  <si>
    <t>ostale usluge</t>
  </si>
  <si>
    <t>nak.trošk.izvan rad.o.</t>
  </si>
  <si>
    <t>ostali nespomenuti r.posl.</t>
  </si>
  <si>
    <t>VP</t>
  </si>
  <si>
    <t>PPN</t>
  </si>
  <si>
    <t>premije osiguranja</t>
  </si>
  <si>
    <t>VPP</t>
  </si>
  <si>
    <t>MZOŠ</t>
  </si>
  <si>
    <t>zakupnine i najamnine</t>
  </si>
  <si>
    <t>intelektualne usluge</t>
  </si>
  <si>
    <t>knjige</t>
  </si>
  <si>
    <t>MZOŠ - plaće</t>
  </si>
  <si>
    <t>plaće za redovan rad</t>
  </si>
  <si>
    <t>doprinosi za OZO</t>
  </si>
  <si>
    <t>TP JLS</t>
  </si>
  <si>
    <t>uredska oprema</t>
  </si>
  <si>
    <t>DONACIJE</t>
  </si>
  <si>
    <t>TP JLS - OŠ</t>
  </si>
  <si>
    <t>MZOŠ - OŠ</t>
  </si>
  <si>
    <t>MZOŠ - plaće zaposlenih</t>
  </si>
  <si>
    <t>TD</t>
  </si>
  <si>
    <t>ŽUPANIJA</t>
  </si>
  <si>
    <t>EU</t>
  </si>
  <si>
    <t>MRRFEU</t>
  </si>
  <si>
    <t>DODATNA ULAGANJA</t>
  </si>
  <si>
    <t>osnovno školstvo</t>
  </si>
  <si>
    <t>Tekući prijenos između proračunskih k.</t>
  </si>
  <si>
    <t>Prihodi iz nad.prorač.za finan.rash.</t>
  </si>
  <si>
    <t>Prihodi iz nad.prorač.za financ.-dodatna ul.</t>
  </si>
  <si>
    <t>Prihodi iz nad.prorač.za finan.rash.-inkluzija</t>
  </si>
  <si>
    <t>Ostali prihodi - OŠ</t>
  </si>
  <si>
    <t>PRIHOD</t>
  </si>
  <si>
    <t>županija</t>
  </si>
  <si>
    <t>vlastiti prihod</t>
  </si>
  <si>
    <t>ukupno:</t>
  </si>
  <si>
    <t>I REBALANS 2022</t>
  </si>
  <si>
    <t>I REBALANS 2022 DEC</t>
  </si>
  <si>
    <t>dop. za zdrav.osiguranje</t>
  </si>
  <si>
    <t xml:space="preserve">Prijevoz na posao </t>
  </si>
  <si>
    <t>plaće za redovan rad EU</t>
  </si>
  <si>
    <t>dop. za plaće OZO-EU</t>
  </si>
  <si>
    <t>dop. za plaće OZO</t>
  </si>
  <si>
    <t>Naknade za prijevoz</t>
  </si>
  <si>
    <t>gorivo</t>
  </si>
  <si>
    <t>Novč. Naknada za invalide</t>
  </si>
  <si>
    <t>G0702</t>
  </si>
  <si>
    <t>laboratorijske usluge</t>
  </si>
  <si>
    <t>ostali nesp.rash.posl.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</si>
</sst>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2" xfId="0" applyBorder="1"/>
    <xf numFmtId="2" fontId="0" fillId="0" borderId="2" xfId="0" applyNumberFormat="1" applyBorder="1"/>
    <xf numFmtId="2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2" fontId="0" fillId="2" borderId="2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0" borderId="0" xfId="0" applyNumberFormat="1" applyBorder="1"/>
    <xf numFmtId="0" fontId="0" fillId="0" borderId="3" xfId="0" applyBorder="1"/>
    <xf numFmtId="2" fontId="0" fillId="0" borderId="3" xfId="0" applyNumberFormat="1" applyBorder="1"/>
    <xf numFmtId="2" fontId="0" fillId="2" borderId="3" xfId="0" applyNumberForma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1" xfId="0" applyFont="1" applyFill="1" applyBorder="1"/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2" fontId="0" fillId="2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4" xfId="0" applyBorder="1"/>
    <xf numFmtId="2" fontId="0" fillId="0" borderId="4" xfId="0" applyNumberFormat="1" applyBorder="1"/>
    <xf numFmtId="2" fontId="0" fillId="2" borderId="4" xfId="0" applyNumberFormat="1" applyFill="1" applyBorder="1" applyAlignment="1">
      <alignment horizontal="right"/>
    </xf>
    <xf numFmtId="0" fontId="4" fillId="0" borderId="1" xfId="0" applyFont="1" applyBorder="1"/>
    <xf numFmtId="0" fontId="4" fillId="0" borderId="1" xfId="0" applyFont="1" applyFill="1" applyBorder="1"/>
    <xf numFmtId="0" fontId="4" fillId="0" borderId="4" xfId="0" applyFont="1" applyBorder="1"/>
    <xf numFmtId="0" fontId="4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/>
    <xf numFmtId="0" fontId="7" fillId="0" borderId="0" xfId="0" applyFont="1"/>
    <xf numFmtId="2" fontId="1" fillId="0" borderId="2" xfId="0" applyNumberFormat="1" applyFont="1" applyFill="1" applyBorder="1"/>
    <xf numFmtId="2" fontId="1" fillId="0" borderId="3" xfId="0" applyNumberFormat="1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2" xfId="0" applyFill="1" applyBorder="1"/>
    <xf numFmtId="2" fontId="0" fillId="0" borderId="2" xfId="0" applyNumberFormat="1" applyFill="1" applyBorder="1"/>
    <xf numFmtId="2" fontId="0" fillId="0" borderId="0" xfId="0" applyNumberFormat="1" applyFill="1"/>
    <xf numFmtId="0" fontId="6" fillId="0" borderId="2" xfId="0" applyFont="1" applyFill="1" applyBorder="1"/>
    <xf numFmtId="0" fontId="6" fillId="0" borderId="3" xfId="0" applyFont="1" applyFill="1" applyBorder="1"/>
    <xf numFmtId="0" fontId="0" fillId="0" borderId="3" xfId="0" applyFill="1" applyBorder="1"/>
    <xf numFmtId="2" fontId="0" fillId="0" borderId="3" xfId="0" applyNumberFormat="1" applyFill="1" applyBorder="1"/>
    <xf numFmtId="2" fontId="1" fillId="0" borderId="0" xfId="0" applyNumberFormat="1" applyFont="1" applyFill="1"/>
    <xf numFmtId="0" fontId="0" fillId="0" borderId="0" xfId="0" applyFill="1"/>
    <xf numFmtId="2" fontId="5" fillId="0" borderId="2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right"/>
    </xf>
    <xf numFmtId="1" fontId="4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1" fontId="4" fillId="3" borderId="2" xfId="0" applyNumberFormat="1" applyFont="1" applyFill="1" applyBorder="1" applyAlignment="1">
      <alignment horizontal="right"/>
    </xf>
    <xf numFmtId="2" fontId="0" fillId="3" borderId="2" xfId="0" applyNumberFormat="1" applyFont="1" applyFill="1" applyBorder="1" applyAlignment="1">
      <alignment horizontal="left"/>
    </xf>
    <xf numFmtId="2" fontId="5" fillId="3" borderId="2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right"/>
    </xf>
    <xf numFmtId="2" fontId="0" fillId="3" borderId="0" xfId="0" applyNumberFormat="1" applyFill="1" applyBorder="1"/>
    <xf numFmtId="0" fontId="4" fillId="3" borderId="1" xfId="0" applyFont="1" applyFill="1" applyBorder="1"/>
    <xf numFmtId="0" fontId="0" fillId="3" borderId="2" xfId="0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3" borderId="1" xfId="0" applyNumberFormat="1" applyFont="1" applyFill="1" applyBorder="1"/>
    <xf numFmtId="0" fontId="6" fillId="3" borderId="1" xfId="0" applyFont="1" applyFill="1" applyBorder="1"/>
    <xf numFmtId="2" fontId="5" fillId="3" borderId="5" xfId="0" applyNumberFormat="1" applyFont="1" applyFill="1" applyBorder="1"/>
    <xf numFmtId="0" fontId="4" fillId="3" borderId="2" xfId="0" applyFont="1" applyFill="1" applyBorder="1" applyAlignment="1">
      <alignment horizontal="right"/>
    </xf>
    <xf numFmtId="2" fontId="0" fillId="3" borderId="2" xfId="0" applyNumberFormat="1" applyFill="1" applyBorder="1"/>
    <xf numFmtId="2" fontId="0" fillId="3" borderId="4" xfId="0" applyNumberFormat="1" applyFill="1" applyBorder="1" applyAlignment="1">
      <alignment horizontal="right"/>
    </xf>
    <xf numFmtId="2" fontId="1" fillId="3" borderId="2" xfId="0" applyNumberFormat="1" applyFont="1" applyFill="1" applyBorder="1"/>
    <xf numFmtId="0" fontId="6" fillId="3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0" fontId="4" fillId="3" borderId="2" xfId="0" applyFont="1" applyFill="1" applyBorder="1"/>
    <xf numFmtId="0" fontId="0" fillId="3" borderId="1" xfId="0" applyFill="1" applyBorder="1"/>
    <xf numFmtId="2" fontId="4" fillId="0" borderId="5" xfId="0" applyNumberFormat="1" applyFont="1" applyFill="1" applyBorder="1"/>
    <xf numFmtId="2" fontId="5" fillId="0" borderId="5" xfId="0" applyNumberFormat="1" applyFont="1" applyFill="1" applyBorder="1"/>
    <xf numFmtId="0" fontId="4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0" fontId="7" fillId="0" borderId="0" xfId="0" applyFont="1" applyFill="1"/>
    <xf numFmtId="2" fontId="0" fillId="0" borderId="4" xfId="0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2" fontId="0" fillId="0" borderId="1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0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2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2" fontId="5" fillId="0" borderId="2" xfId="0" applyNumberFormat="1" applyFont="1" applyBorder="1" applyAlignment="1"/>
    <xf numFmtId="2" fontId="1" fillId="0" borderId="2" xfId="0" applyNumberFormat="1" applyFont="1" applyBorder="1" applyAlignment="1">
      <alignment horizontal="center"/>
    </xf>
    <xf numFmtId="2" fontId="8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9" workbookViewId="0">
      <selection activeCell="O10" sqref="O10"/>
    </sheetView>
  </sheetViews>
  <sheetFormatPr defaultRowHeight="15" x14ac:dyDescent="0.25"/>
  <cols>
    <col min="1" max="1" width="12.42578125" bestFit="1" customWidth="1"/>
    <col min="4" max="4" width="2.5703125" customWidth="1"/>
    <col min="5" max="5" width="11.28515625" customWidth="1"/>
    <col min="6" max="6" width="13" customWidth="1"/>
    <col min="7" max="7" width="11.85546875" customWidth="1"/>
    <col min="9" max="9" width="18.140625" customWidth="1"/>
    <col min="13" max="13" width="22.85546875" customWidth="1"/>
    <col min="15" max="15" width="22.140625" customWidth="1"/>
  </cols>
  <sheetData>
    <row r="1" spans="1:15" ht="26.25" x14ac:dyDescent="0.4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5" ht="23.25" x14ac:dyDescent="0.35">
      <c r="A2" s="102" t="s">
        <v>49</v>
      </c>
      <c r="B2" s="102"/>
      <c r="C2" s="102"/>
      <c r="D2" s="102"/>
      <c r="E2" s="124">
        <f>E4+E5+E6+E7+E8+E9+E10+E11+E12+E13+E14+E15+E16+E17+E18</f>
        <v>764933.3</v>
      </c>
      <c r="F2" s="124"/>
      <c r="G2" s="124"/>
      <c r="H2" s="99"/>
      <c r="I2" s="100">
        <f>I4+I5+I6+I7+I8+I9+I10+I11+I12+I13+I14+I15+I16+I17+I18</f>
        <v>768452.59</v>
      </c>
      <c r="J2" s="100"/>
      <c r="K2" s="100"/>
      <c r="L2" s="100"/>
      <c r="M2" s="7"/>
    </row>
    <row r="3" spans="1:15" x14ac:dyDescent="0.25">
      <c r="E3" t="s">
        <v>12</v>
      </c>
      <c r="F3" t="s">
        <v>13</v>
      </c>
      <c r="G3" t="s">
        <v>14</v>
      </c>
      <c r="H3" s="9" t="s">
        <v>15</v>
      </c>
      <c r="I3" s="96" t="s">
        <v>16</v>
      </c>
      <c r="J3" s="95"/>
      <c r="K3" s="95"/>
      <c r="L3" s="95"/>
      <c r="M3" t="s">
        <v>26</v>
      </c>
    </row>
    <row r="4" spans="1:15" ht="23.25" x14ac:dyDescent="0.35">
      <c r="A4" s="33">
        <v>175</v>
      </c>
      <c r="B4" s="3" t="s">
        <v>0</v>
      </c>
      <c r="C4" s="3"/>
      <c r="D4" s="3"/>
      <c r="E4" s="4">
        <v>19000</v>
      </c>
      <c r="F4" s="4">
        <v>4802</v>
      </c>
      <c r="G4" s="4">
        <f>E4-F4</f>
        <v>14198</v>
      </c>
      <c r="H4" s="11">
        <v>-14000</v>
      </c>
      <c r="I4" s="5">
        <f>E4+H4</f>
        <v>5000</v>
      </c>
      <c r="J4" s="37">
        <v>197</v>
      </c>
      <c r="K4" s="3" t="s">
        <v>0</v>
      </c>
      <c r="L4" s="3"/>
      <c r="M4" s="4">
        <f>I4-F4</f>
        <v>198</v>
      </c>
    </row>
    <row r="5" spans="1:15" ht="23.25" x14ac:dyDescent="0.35">
      <c r="A5" s="29">
        <v>178</v>
      </c>
      <c r="B5" s="6" t="s">
        <v>1</v>
      </c>
      <c r="C5" s="6"/>
      <c r="D5" s="6"/>
      <c r="E5" s="7">
        <v>30000</v>
      </c>
      <c r="F5" s="7">
        <v>28762.07</v>
      </c>
      <c r="G5" s="7">
        <f t="shared" ref="G5:G42" si="0">E5-F5</f>
        <v>1237.9300000000003</v>
      </c>
      <c r="H5" s="10">
        <v>0</v>
      </c>
      <c r="I5" s="5">
        <f t="shared" ref="I5:I41" si="1">E5+H5</f>
        <v>30000</v>
      </c>
      <c r="J5" s="38">
        <v>200</v>
      </c>
      <c r="K5" s="6" t="s">
        <v>1</v>
      </c>
      <c r="L5" s="6"/>
      <c r="M5" s="4">
        <f t="shared" ref="M5:M42" si="2">I5-F5</f>
        <v>1237.9300000000003</v>
      </c>
    </row>
    <row r="6" spans="1:15" ht="23.25" x14ac:dyDescent="0.35">
      <c r="A6" s="29">
        <v>179</v>
      </c>
      <c r="B6" s="6" t="s">
        <v>2</v>
      </c>
      <c r="C6" s="6"/>
      <c r="D6" s="6"/>
      <c r="E6" s="7">
        <v>23233.3</v>
      </c>
      <c r="F6" s="7">
        <v>7187.74</v>
      </c>
      <c r="G6" s="7">
        <f t="shared" si="0"/>
        <v>16045.56</v>
      </c>
      <c r="H6" s="10">
        <v>-10000.01</v>
      </c>
      <c r="I6" s="5">
        <f t="shared" si="1"/>
        <v>13233.289999999999</v>
      </c>
      <c r="J6" s="38">
        <v>201</v>
      </c>
      <c r="K6" s="6" t="s">
        <v>2</v>
      </c>
      <c r="L6" s="6"/>
      <c r="M6" s="4">
        <f t="shared" si="2"/>
        <v>6045.5499999999993</v>
      </c>
      <c r="O6" s="1"/>
    </row>
    <row r="7" spans="1:15" ht="23.25" x14ac:dyDescent="0.35">
      <c r="A7" s="29">
        <v>1801</v>
      </c>
      <c r="B7" s="6" t="s">
        <v>25</v>
      </c>
      <c r="C7" s="6"/>
      <c r="D7" s="6"/>
      <c r="E7" s="7">
        <v>35000</v>
      </c>
      <c r="F7" s="7">
        <v>11492.26</v>
      </c>
      <c r="G7" s="7">
        <f t="shared" si="0"/>
        <v>23507.739999999998</v>
      </c>
      <c r="H7" s="10">
        <v>0</v>
      </c>
      <c r="I7" s="5">
        <f t="shared" si="1"/>
        <v>35000</v>
      </c>
      <c r="J7" s="38">
        <v>2021</v>
      </c>
      <c r="K7" s="6" t="s">
        <v>3</v>
      </c>
      <c r="L7" s="6"/>
      <c r="M7" s="4">
        <f t="shared" si="2"/>
        <v>23507.739999999998</v>
      </c>
    </row>
    <row r="8" spans="1:15" ht="23.25" x14ac:dyDescent="0.35">
      <c r="A8" s="29">
        <v>1802</v>
      </c>
      <c r="B8" s="6" t="s">
        <v>17</v>
      </c>
      <c r="C8" s="6"/>
      <c r="D8" s="6"/>
      <c r="E8" s="7">
        <v>45000</v>
      </c>
      <c r="F8" s="7">
        <v>39802.32</v>
      </c>
      <c r="G8" s="7">
        <f t="shared" si="0"/>
        <v>5197.68</v>
      </c>
      <c r="H8" s="10">
        <v>14000</v>
      </c>
      <c r="I8" s="44">
        <f t="shared" si="1"/>
        <v>59000</v>
      </c>
      <c r="J8" s="50">
        <v>2022</v>
      </c>
      <c r="K8" s="47" t="s">
        <v>17</v>
      </c>
      <c r="L8" s="47"/>
      <c r="M8" s="46">
        <f t="shared" si="2"/>
        <v>19197.68</v>
      </c>
      <c r="N8" s="94"/>
      <c r="O8" s="55"/>
    </row>
    <row r="9" spans="1:15" ht="23.25" x14ac:dyDescent="0.35">
      <c r="A9" s="29">
        <v>181</v>
      </c>
      <c r="B9" s="6" t="s">
        <v>19</v>
      </c>
      <c r="C9" s="6"/>
      <c r="D9" s="6"/>
      <c r="E9" s="7">
        <v>20000</v>
      </c>
      <c r="F9" s="7">
        <v>9439.4699999999993</v>
      </c>
      <c r="G9" s="7">
        <f t="shared" si="0"/>
        <v>10560.53</v>
      </c>
      <c r="H9" s="10">
        <v>-6000</v>
      </c>
      <c r="I9" s="5">
        <f t="shared" si="1"/>
        <v>14000</v>
      </c>
      <c r="J9" s="38">
        <v>203</v>
      </c>
      <c r="K9" s="6" t="s">
        <v>19</v>
      </c>
      <c r="L9" s="6"/>
      <c r="M9" s="4">
        <f t="shared" si="2"/>
        <v>4560.5300000000007</v>
      </c>
    </row>
    <row r="10" spans="1:15" ht="23.25" x14ac:dyDescent="0.35">
      <c r="A10" s="29">
        <v>182</v>
      </c>
      <c r="B10" s="6" t="s">
        <v>4</v>
      </c>
      <c r="C10" s="6"/>
      <c r="D10" s="6"/>
      <c r="E10" s="7">
        <v>10000</v>
      </c>
      <c r="F10" s="7">
        <v>6523.81</v>
      </c>
      <c r="G10" s="7">
        <f t="shared" si="0"/>
        <v>3476.1899999999996</v>
      </c>
      <c r="H10" s="10">
        <v>-2780.7</v>
      </c>
      <c r="I10" s="5">
        <f t="shared" si="1"/>
        <v>7219.3</v>
      </c>
      <c r="J10" s="38">
        <v>204</v>
      </c>
      <c r="K10" s="6" t="s">
        <v>4</v>
      </c>
      <c r="L10" s="6"/>
      <c r="M10" s="4">
        <f>I10-F10</f>
        <v>695.48999999999978</v>
      </c>
    </row>
    <row r="11" spans="1:15" ht="23.25" x14ac:dyDescent="0.35">
      <c r="A11" s="29">
        <v>184</v>
      </c>
      <c r="B11" s="6" t="s">
        <v>5</v>
      </c>
      <c r="C11" s="6"/>
      <c r="D11" s="6"/>
      <c r="E11" s="7">
        <v>25000</v>
      </c>
      <c r="F11" s="7">
        <v>12461.66</v>
      </c>
      <c r="G11" s="7">
        <f t="shared" si="0"/>
        <v>12538.34</v>
      </c>
      <c r="H11" s="10">
        <v>0</v>
      </c>
      <c r="I11" s="5">
        <f t="shared" si="1"/>
        <v>25000</v>
      </c>
      <c r="J11" s="38">
        <v>206</v>
      </c>
      <c r="K11" s="6" t="s">
        <v>5</v>
      </c>
      <c r="L11" s="6"/>
      <c r="M11" s="4">
        <f t="shared" si="2"/>
        <v>12538.34</v>
      </c>
    </row>
    <row r="12" spans="1:15" ht="23.25" x14ac:dyDescent="0.35">
      <c r="A12" s="29">
        <v>185</v>
      </c>
      <c r="B12" s="6" t="s">
        <v>18</v>
      </c>
      <c r="C12" s="6"/>
      <c r="D12" s="6"/>
      <c r="E12" s="7">
        <v>30000</v>
      </c>
      <c r="F12" s="7">
        <v>20312.689999999999</v>
      </c>
      <c r="G12" s="7">
        <f t="shared" si="0"/>
        <v>9687.3100000000013</v>
      </c>
      <c r="H12" s="10">
        <v>-9000</v>
      </c>
      <c r="I12" s="5">
        <f t="shared" si="1"/>
        <v>21000</v>
      </c>
      <c r="J12" s="38">
        <v>207</v>
      </c>
      <c r="K12" s="6" t="s">
        <v>18</v>
      </c>
      <c r="L12" s="6"/>
      <c r="M12" s="4">
        <f t="shared" si="2"/>
        <v>687.31000000000131</v>
      </c>
    </row>
    <row r="13" spans="1:15" ht="23.25" x14ac:dyDescent="0.35">
      <c r="A13" s="29">
        <v>187</v>
      </c>
      <c r="B13" s="6" t="s">
        <v>6</v>
      </c>
      <c r="C13" s="6"/>
      <c r="D13" s="6"/>
      <c r="E13" s="7">
        <v>70000</v>
      </c>
      <c r="F13" s="7">
        <v>42788.42</v>
      </c>
      <c r="G13" s="7">
        <f t="shared" si="0"/>
        <v>27211.58</v>
      </c>
      <c r="H13" s="10">
        <v>0</v>
      </c>
      <c r="I13" s="5">
        <f t="shared" si="1"/>
        <v>70000</v>
      </c>
      <c r="J13" s="38">
        <v>209</v>
      </c>
      <c r="K13" s="6" t="s">
        <v>6</v>
      </c>
      <c r="L13" s="6"/>
      <c r="M13" s="4">
        <f t="shared" si="2"/>
        <v>27211.58</v>
      </c>
    </row>
    <row r="14" spans="1:15" ht="23.25" x14ac:dyDescent="0.35">
      <c r="A14" s="29">
        <v>1891</v>
      </c>
      <c r="B14" s="6" t="s">
        <v>7</v>
      </c>
      <c r="C14" s="6"/>
      <c r="D14" s="6"/>
      <c r="E14" s="7">
        <v>430000</v>
      </c>
      <c r="F14" s="7">
        <v>174662.2</v>
      </c>
      <c r="G14" s="7">
        <f t="shared" si="0"/>
        <v>255337.8</v>
      </c>
      <c r="H14" s="10">
        <v>0</v>
      </c>
      <c r="I14" s="5">
        <f t="shared" si="1"/>
        <v>430000</v>
      </c>
      <c r="J14" s="38">
        <v>21111</v>
      </c>
      <c r="K14" s="6" t="s">
        <v>7</v>
      </c>
      <c r="L14" s="6"/>
      <c r="M14" s="4">
        <f t="shared" si="2"/>
        <v>255337.8</v>
      </c>
    </row>
    <row r="15" spans="1:15" ht="23.25" x14ac:dyDescent="0.35">
      <c r="A15" s="29">
        <v>190</v>
      </c>
      <c r="B15" s="6" t="s">
        <v>8</v>
      </c>
      <c r="C15" s="6"/>
      <c r="D15" s="6"/>
      <c r="E15" s="7">
        <v>5000</v>
      </c>
      <c r="F15" s="7">
        <v>406.25</v>
      </c>
      <c r="G15" s="7">
        <f t="shared" si="0"/>
        <v>4593.75</v>
      </c>
      <c r="H15" s="10">
        <v>19000</v>
      </c>
      <c r="I15" s="5">
        <f t="shared" si="1"/>
        <v>24000</v>
      </c>
      <c r="J15" s="38">
        <v>212</v>
      </c>
      <c r="K15" s="6" t="s">
        <v>8</v>
      </c>
      <c r="L15" s="6"/>
      <c r="M15" s="4">
        <f t="shared" si="2"/>
        <v>23593.75</v>
      </c>
    </row>
    <row r="16" spans="1:15" ht="23.25" x14ac:dyDescent="0.35">
      <c r="A16" s="29">
        <v>192</v>
      </c>
      <c r="B16" s="6" t="s">
        <v>9</v>
      </c>
      <c r="C16" s="6"/>
      <c r="D16" s="6"/>
      <c r="E16" s="7">
        <v>12000</v>
      </c>
      <c r="F16" s="7">
        <v>8205.7800000000007</v>
      </c>
      <c r="G16" s="7">
        <f t="shared" si="0"/>
        <v>3794.2199999999993</v>
      </c>
      <c r="H16" s="10">
        <v>12300</v>
      </c>
      <c r="I16" s="5">
        <f t="shared" si="1"/>
        <v>24300</v>
      </c>
      <c r="J16" s="38">
        <v>214</v>
      </c>
      <c r="K16" s="6" t="s">
        <v>9</v>
      </c>
      <c r="L16" s="6"/>
      <c r="M16" s="4">
        <f t="shared" si="2"/>
        <v>16094.22</v>
      </c>
    </row>
    <row r="17" spans="1:14" ht="23.25" x14ac:dyDescent="0.35">
      <c r="A17" s="29">
        <v>194</v>
      </c>
      <c r="B17" s="6" t="s">
        <v>10</v>
      </c>
      <c r="C17" s="6"/>
      <c r="D17" s="6"/>
      <c r="E17" s="7">
        <v>10000</v>
      </c>
      <c r="F17" s="7">
        <v>453.27</v>
      </c>
      <c r="G17" s="7">
        <f t="shared" si="0"/>
        <v>9546.73</v>
      </c>
      <c r="H17" s="10">
        <v>0</v>
      </c>
      <c r="I17" s="5">
        <f t="shared" si="1"/>
        <v>10000</v>
      </c>
      <c r="J17" s="38">
        <v>217</v>
      </c>
      <c r="K17" s="6" t="s">
        <v>10</v>
      </c>
      <c r="L17" s="6"/>
      <c r="M17" s="4">
        <f t="shared" si="2"/>
        <v>9546.73</v>
      </c>
    </row>
    <row r="18" spans="1:14" ht="24" thickBot="1" x14ac:dyDescent="0.4">
      <c r="A18" s="29">
        <v>196</v>
      </c>
      <c r="B18" s="6" t="s">
        <v>11</v>
      </c>
      <c r="C18" s="6"/>
      <c r="D18" s="6"/>
      <c r="E18" s="7">
        <v>700</v>
      </c>
      <c r="F18" s="7">
        <v>400</v>
      </c>
      <c r="G18" s="7">
        <f t="shared" si="0"/>
        <v>300</v>
      </c>
      <c r="H18" s="10">
        <v>0</v>
      </c>
      <c r="I18" s="5">
        <f t="shared" si="1"/>
        <v>700</v>
      </c>
      <c r="J18" s="6">
        <v>219</v>
      </c>
      <c r="K18" s="6" t="s">
        <v>11</v>
      </c>
      <c r="L18" s="6"/>
      <c r="M18" s="12">
        <f t="shared" si="2"/>
        <v>300</v>
      </c>
    </row>
    <row r="19" spans="1:14" ht="24" thickBot="1" x14ac:dyDescent="0.4">
      <c r="A19" s="123" t="s">
        <v>52</v>
      </c>
      <c r="B19" s="123"/>
      <c r="C19" s="123"/>
      <c r="D19" s="123"/>
      <c r="E19" s="124">
        <f>E20+E21+E22</f>
        <v>361852.97</v>
      </c>
      <c r="F19" s="124"/>
      <c r="G19" s="124"/>
      <c r="H19" s="10"/>
      <c r="I19" s="102">
        <f>I20+I21+I22</f>
        <v>361852.98</v>
      </c>
      <c r="J19" s="102"/>
      <c r="K19" s="102"/>
      <c r="L19" s="102"/>
      <c r="M19" s="75">
        <f>I19+I2</f>
        <v>1130305.5699999998</v>
      </c>
      <c r="N19" s="125">
        <f>M19-E19-E2</f>
        <v>3519.2999999998137</v>
      </c>
    </row>
    <row r="20" spans="1:14" ht="23.25" x14ac:dyDescent="0.35">
      <c r="A20" s="34">
        <v>2032</v>
      </c>
      <c r="B20" s="16" t="s">
        <v>20</v>
      </c>
      <c r="C20" s="17"/>
      <c r="D20" s="17"/>
      <c r="E20" s="18">
        <v>277875.46999999997</v>
      </c>
      <c r="F20" s="4">
        <v>277875.48</v>
      </c>
      <c r="G20" s="4">
        <f t="shared" si="0"/>
        <v>-1.0000000009313226E-2</v>
      </c>
      <c r="H20" s="11">
        <v>0.01</v>
      </c>
      <c r="I20" s="5">
        <f t="shared" si="1"/>
        <v>277875.48</v>
      </c>
      <c r="J20" s="40">
        <v>226</v>
      </c>
      <c r="K20" s="16" t="s">
        <v>20</v>
      </c>
      <c r="L20" s="17"/>
      <c r="M20" s="4">
        <f t="shared" si="2"/>
        <v>0</v>
      </c>
    </row>
    <row r="21" spans="1:14" ht="23.25" x14ac:dyDescent="0.35">
      <c r="A21" s="34">
        <v>205</v>
      </c>
      <c r="B21" s="6" t="s">
        <v>18</v>
      </c>
      <c r="C21" s="17"/>
      <c r="D21" s="17"/>
      <c r="E21" s="18">
        <v>80227.5</v>
      </c>
      <c r="F21" s="4">
        <v>6788.75</v>
      </c>
      <c r="G21" s="4">
        <f t="shared" si="0"/>
        <v>73438.75</v>
      </c>
      <c r="H21" s="11">
        <v>0</v>
      </c>
      <c r="I21" s="5">
        <f t="shared" si="1"/>
        <v>80227.5</v>
      </c>
      <c r="J21" s="40">
        <v>205</v>
      </c>
      <c r="K21" s="6" t="s">
        <v>18</v>
      </c>
      <c r="L21" s="6" t="s">
        <v>18</v>
      </c>
      <c r="M21" s="12">
        <f t="shared" si="2"/>
        <v>73438.75</v>
      </c>
    </row>
    <row r="22" spans="1:14" ht="23.25" x14ac:dyDescent="0.35">
      <c r="A22" s="34">
        <v>207</v>
      </c>
      <c r="B22" s="6" t="s">
        <v>1</v>
      </c>
      <c r="C22" s="17"/>
      <c r="D22" s="17"/>
      <c r="E22" s="18">
        <v>3750</v>
      </c>
      <c r="F22" s="4">
        <v>3750</v>
      </c>
      <c r="G22" s="4">
        <f t="shared" si="0"/>
        <v>0</v>
      </c>
      <c r="H22" s="11">
        <v>0</v>
      </c>
      <c r="I22" s="5">
        <f t="shared" si="1"/>
        <v>3750</v>
      </c>
      <c r="J22" s="40">
        <v>207</v>
      </c>
      <c r="K22" s="6" t="s">
        <v>1</v>
      </c>
      <c r="L22" s="6"/>
      <c r="M22" s="4">
        <f t="shared" si="2"/>
        <v>0</v>
      </c>
    </row>
    <row r="23" spans="1:14" ht="23.25" x14ac:dyDescent="0.35">
      <c r="A23" s="69"/>
      <c r="B23" s="70"/>
      <c r="C23" s="71"/>
      <c r="D23" s="71"/>
      <c r="E23" s="72"/>
      <c r="F23" s="66"/>
      <c r="G23" s="66"/>
      <c r="H23" s="67"/>
      <c r="I23" s="73"/>
      <c r="J23" s="74"/>
      <c r="K23" s="70"/>
      <c r="L23" s="70"/>
      <c r="M23" s="77"/>
    </row>
    <row r="24" spans="1:14" ht="23.25" x14ac:dyDescent="0.35">
      <c r="A24" s="102" t="s">
        <v>50</v>
      </c>
      <c r="B24" s="102"/>
      <c r="C24" s="102"/>
      <c r="D24" s="102"/>
      <c r="E24" s="102"/>
      <c r="F24" s="102"/>
      <c r="G24" s="102"/>
      <c r="H24" s="10"/>
      <c r="I24" s="102">
        <f>I25+I26+I27+I28+I29+I30+I31+I32+I33+I34</f>
        <v>0</v>
      </c>
      <c r="J24" s="102"/>
      <c r="K24" s="102"/>
      <c r="L24" s="102"/>
      <c r="M24" s="4"/>
    </row>
    <row r="25" spans="1:14" ht="23.25" x14ac:dyDescent="0.35">
      <c r="A25" s="58">
        <v>2881</v>
      </c>
      <c r="B25" s="60" t="s">
        <v>40</v>
      </c>
      <c r="C25" s="56"/>
      <c r="D25" s="56"/>
      <c r="E25" s="59">
        <v>0</v>
      </c>
      <c r="F25" s="59">
        <v>0</v>
      </c>
      <c r="G25" s="4">
        <f t="shared" si="0"/>
        <v>0</v>
      </c>
      <c r="H25" s="11">
        <v>0</v>
      </c>
      <c r="I25" s="5">
        <f>E25+H25</f>
        <v>0</v>
      </c>
      <c r="J25" s="58">
        <v>2881</v>
      </c>
      <c r="K25" s="60" t="s">
        <v>40</v>
      </c>
      <c r="L25" s="56"/>
      <c r="M25" s="4">
        <f>I25-F25</f>
        <v>0</v>
      </c>
    </row>
    <row r="26" spans="1:14" ht="23.25" x14ac:dyDescent="0.35">
      <c r="A26" s="58">
        <v>2883</v>
      </c>
      <c r="B26" s="60" t="s">
        <v>40</v>
      </c>
      <c r="C26" s="60"/>
      <c r="D26" s="56"/>
      <c r="E26" s="59">
        <v>0</v>
      </c>
      <c r="F26" s="59"/>
      <c r="G26" s="4">
        <f t="shared" si="0"/>
        <v>0</v>
      </c>
      <c r="H26" s="11">
        <v>0</v>
      </c>
      <c r="I26" s="5">
        <f t="shared" ref="I26:I34" si="3">E26+H26</f>
        <v>0</v>
      </c>
      <c r="J26" s="58">
        <v>2883</v>
      </c>
      <c r="K26" s="60" t="s">
        <v>40</v>
      </c>
      <c r="L26" s="60"/>
      <c r="M26" s="4">
        <f t="shared" ref="M26:M34" si="4">I26-F26</f>
        <v>0</v>
      </c>
    </row>
    <row r="27" spans="1:14" ht="23.25" x14ac:dyDescent="0.35">
      <c r="A27" s="58">
        <v>2901</v>
      </c>
      <c r="B27" s="60" t="s">
        <v>65</v>
      </c>
      <c r="C27" s="60"/>
      <c r="D27" s="56"/>
      <c r="E27" s="59">
        <v>0</v>
      </c>
      <c r="F27" s="59"/>
      <c r="G27" s="4">
        <f t="shared" si="0"/>
        <v>0</v>
      </c>
      <c r="H27" s="11">
        <v>0</v>
      </c>
      <c r="I27" s="5">
        <f t="shared" si="3"/>
        <v>0</v>
      </c>
      <c r="J27" s="58">
        <v>2901</v>
      </c>
      <c r="K27" s="60" t="s">
        <v>65</v>
      </c>
      <c r="L27" s="60"/>
      <c r="M27" s="4">
        <f t="shared" si="4"/>
        <v>0</v>
      </c>
    </row>
    <row r="28" spans="1:14" ht="23.25" x14ac:dyDescent="0.35">
      <c r="A28" s="58">
        <v>291</v>
      </c>
      <c r="B28" s="60" t="s">
        <v>66</v>
      </c>
      <c r="C28" s="60"/>
      <c r="D28" s="56"/>
      <c r="E28" s="59">
        <v>0</v>
      </c>
      <c r="F28" s="59"/>
      <c r="G28" s="4">
        <f t="shared" si="0"/>
        <v>0</v>
      </c>
      <c r="H28" s="11">
        <v>0</v>
      </c>
      <c r="I28" s="5">
        <f t="shared" si="3"/>
        <v>0</v>
      </c>
      <c r="J28" s="58">
        <v>291</v>
      </c>
      <c r="K28" s="60" t="s">
        <v>66</v>
      </c>
      <c r="L28" s="60"/>
      <c r="M28" s="4">
        <f t="shared" si="4"/>
        <v>0</v>
      </c>
    </row>
    <row r="29" spans="1:14" ht="23.25" x14ac:dyDescent="0.35">
      <c r="A29" s="58">
        <v>2921</v>
      </c>
      <c r="B29" s="61" t="s">
        <v>67</v>
      </c>
      <c r="C29" s="60"/>
      <c r="D29" s="56"/>
      <c r="E29" s="59">
        <v>0</v>
      </c>
      <c r="F29" s="59">
        <v>0</v>
      </c>
      <c r="G29" s="4">
        <f t="shared" si="0"/>
        <v>0</v>
      </c>
      <c r="H29" s="11">
        <v>0</v>
      </c>
      <c r="I29" s="5">
        <f t="shared" si="3"/>
        <v>0</v>
      </c>
      <c r="J29" s="58">
        <v>2921</v>
      </c>
      <c r="K29" s="61" t="s">
        <v>67</v>
      </c>
      <c r="L29" s="60"/>
      <c r="M29" s="4">
        <f t="shared" si="4"/>
        <v>0</v>
      </c>
    </row>
    <row r="30" spans="1:14" ht="23.25" x14ac:dyDescent="0.35">
      <c r="A30" s="58">
        <v>2923</v>
      </c>
      <c r="B30" s="60" t="s">
        <v>40</v>
      </c>
      <c r="C30" s="60"/>
      <c r="D30" s="56"/>
      <c r="E30" s="59">
        <v>0</v>
      </c>
      <c r="F30" s="59">
        <v>0</v>
      </c>
      <c r="G30" s="4">
        <f t="shared" si="0"/>
        <v>0</v>
      </c>
      <c r="H30" s="11">
        <v>0</v>
      </c>
      <c r="I30" s="5">
        <f t="shared" si="3"/>
        <v>0</v>
      </c>
      <c r="J30" s="58">
        <v>2923</v>
      </c>
      <c r="K30" s="60" t="s">
        <v>40</v>
      </c>
      <c r="L30" s="60"/>
      <c r="M30" s="4">
        <f t="shared" si="4"/>
        <v>0</v>
      </c>
    </row>
    <row r="31" spans="1:14" ht="23.25" x14ac:dyDescent="0.35">
      <c r="A31" s="58">
        <v>2941</v>
      </c>
      <c r="B31" s="60" t="s">
        <v>68</v>
      </c>
      <c r="C31" s="60"/>
      <c r="D31" s="56"/>
      <c r="E31" s="59">
        <v>0</v>
      </c>
      <c r="F31" s="59">
        <v>0</v>
      </c>
      <c r="G31" s="4">
        <f t="shared" si="0"/>
        <v>0</v>
      </c>
      <c r="H31" s="11">
        <v>0</v>
      </c>
      <c r="I31" s="5">
        <f t="shared" si="3"/>
        <v>0</v>
      </c>
      <c r="J31" s="58">
        <v>2941</v>
      </c>
      <c r="K31" s="60" t="s">
        <v>68</v>
      </c>
      <c r="L31" s="60"/>
      <c r="M31" s="4">
        <f t="shared" si="4"/>
        <v>0</v>
      </c>
    </row>
    <row r="32" spans="1:14" ht="23.25" x14ac:dyDescent="0.35">
      <c r="A32" s="58">
        <v>2943</v>
      </c>
      <c r="B32" s="60" t="s">
        <v>69</v>
      </c>
      <c r="C32" s="60"/>
      <c r="D32" s="56"/>
      <c r="E32" s="59">
        <v>0</v>
      </c>
      <c r="F32" s="59">
        <v>0</v>
      </c>
      <c r="G32" s="4">
        <f t="shared" si="0"/>
        <v>0</v>
      </c>
      <c r="H32" s="11">
        <v>0</v>
      </c>
      <c r="I32" s="5">
        <f t="shared" si="3"/>
        <v>0</v>
      </c>
      <c r="J32" s="58">
        <v>2943</v>
      </c>
      <c r="K32" s="60" t="s">
        <v>69</v>
      </c>
      <c r="L32" s="60"/>
      <c r="M32" s="4">
        <f t="shared" si="4"/>
        <v>0</v>
      </c>
    </row>
    <row r="33" spans="1:13" ht="23.25" x14ac:dyDescent="0.35">
      <c r="A33" s="58">
        <v>295</v>
      </c>
      <c r="B33" s="60" t="s">
        <v>70</v>
      </c>
      <c r="C33" s="60"/>
      <c r="D33" s="56"/>
      <c r="E33" s="59">
        <v>0</v>
      </c>
      <c r="F33" s="59">
        <v>0</v>
      </c>
      <c r="G33" s="4">
        <f t="shared" si="0"/>
        <v>0</v>
      </c>
      <c r="H33" s="11">
        <v>0</v>
      </c>
      <c r="I33" s="5">
        <f t="shared" si="3"/>
        <v>0</v>
      </c>
      <c r="J33" s="58">
        <v>295</v>
      </c>
      <c r="K33" s="60" t="s">
        <v>70</v>
      </c>
      <c r="L33" s="60"/>
      <c r="M33" s="4">
        <f t="shared" si="4"/>
        <v>0</v>
      </c>
    </row>
    <row r="34" spans="1:13" ht="23.25" x14ac:dyDescent="0.35">
      <c r="A34" s="58">
        <v>2962</v>
      </c>
      <c r="B34" s="60" t="s">
        <v>37</v>
      </c>
      <c r="C34" s="60"/>
      <c r="D34" s="56"/>
      <c r="E34" s="59">
        <v>0</v>
      </c>
      <c r="F34" s="59">
        <v>0</v>
      </c>
      <c r="G34" s="4">
        <f t="shared" si="0"/>
        <v>0</v>
      </c>
      <c r="H34" s="11">
        <v>0</v>
      </c>
      <c r="I34" s="5">
        <f t="shared" si="3"/>
        <v>0</v>
      </c>
      <c r="J34" s="58">
        <v>2962</v>
      </c>
      <c r="K34" s="60" t="s">
        <v>37</v>
      </c>
      <c r="L34" s="60"/>
      <c r="M34" s="4">
        <f t="shared" si="4"/>
        <v>0</v>
      </c>
    </row>
    <row r="35" spans="1:13" ht="23.25" x14ac:dyDescent="0.35">
      <c r="A35" s="62"/>
      <c r="B35" s="63"/>
      <c r="C35" s="63"/>
      <c r="D35" s="64"/>
      <c r="E35" s="65"/>
      <c r="F35" s="65"/>
      <c r="G35" s="66"/>
      <c r="H35" s="67"/>
      <c r="I35" s="64"/>
      <c r="J35" s="64"/>
      <c r="K35" s="64"/>
      <c r="L35" s="64"/>
      <c r="M35" s="77"/>
    </row>
    <row r="36" spans="1:13" ht="23.25" x14ac:dyDescent="0.35">
      <c r="A36" s="102" t="s">
        <v>51</v>
      </c>
      <c r="B36" s="102"/>
      <c r="C36" s="102"/>
      <c r="D36" s="102"/>
      <c r="E36" s="102"/>
      <c r="F36" s="102"/>
      <c r="G36" s="102"/>
      <c r="H36" s="10"/>
      <c r="I36" s="102">
        <f>I37+I38+I39+I40+I41+I42</f>
        <v>0</v>
      </c>
      <c r="J36" s="102"/>
      <c r="K36" s="102"/>
      <c r="L36" s="102"/>
      <c r="M36" s="12"/>
    </row>
    <row r="37" spans="1:13" ht="23.25" x14ac:dyDescent="0.35">
      <c r="A37" s="29"/>
      <c r="B37" s="6" t="s">
        <v>21</v>
      </c>
      <c r="C37" s="6"/>
      <c r="D37" s="6"/>
      <c r="E37" s="7"/>
      <c r="F37" s="7"/>
      <c r="G37" s="7">
        <f t="shared" si="0"/>
        <v>0</v>
      </c>
      <c r="H37" s="10">
        <v>0</v>
      </c>
      <c r="I37" s="42">
        <f t="shared" si="1"/>
        <v>0</v>
      </c>
      <c r="J37" s="38">
        <v>3072</v>
      </c>
      <c r="K37" s="6" t="s">
        <v>21</v>
      </c>
      <c r="L37" s="6"/>
      <c r="M37" s="7">
        <f t="shared" si="2"/>
        <v>0</v>
      </c>
    </row>
    <row r="38" spans="1:13" ht="23.25" x14ac:dyDescent="0.35">
      <c r="A38" s="29"/>
      <c r="B38" s="6" t="s">
        <v>21</v>
      </c>
      <c r="C38" s="6"/>
      <c r="D38" s="6"/>
      <c r="E38" s="7"/>
      <c r="F38" s="7"/>
      <c r="G38" s="7">
        <f t="shared" si="0"/>
        <v>0</v>
      </c>
      <c r="H38" s="10">
        <v>0</v>
      </c>
      <c r="I38" s="42">
        <f t="shared" si="1"/>
        <v>0</v>
      </c>
      <c r="J38" s="38">
        <v>3073</v>
      </c>
      <c r="K38" s="6" t="s">
        <v>21</v>
      </c>
      <c r="L38" s="6"/>
      <c r="M38" s="7">
        <f t="shared" si="2"/>
        <v>0</v>
      </c>
    </row>
    <row r="39" spans="1:13" ht="23.25" x14ac:dyDescent="0.35">
      <c r="A39" s="29"/>
      <c r="B39" s="6" t="s">
        <v>22</v>
      </c>
      <c r="C39" s="6"/>
      <c r="D39" s="6"/>
      <c r="E39" s="7"/>
      <c r="F39" s="7"/>
      <c r="G39" s="7">
        <f t="shared" si="0"/>
        <v>0</v>
      </c>
      <c r="H39" s="10">
        <v>0</v>
      </c>
      <c r="I39" s="42">
        <f t="shared" si="1"/>
        <v>0</v>
      </c>
      <c r="J39" s="38">
        <v>308</v>
      </c>
      <c r="K39" s="6" t="s">
        <v>22</v>
      </c>
      <c r="L39" s="6"/>
      <c r="M39" s="7">
        <f t="shared" si="2"/>
        <v>0</v>
      </c>
    </row>
    <row r="40" spans="1:13" ht="23.25" x14ac:dyDescent="0.35">
      <c r="A40" s="29"/>
      <c r="B40" s="6" t="s">
        <v>23</v>
      </c>
      <c r="C40" s="6"/>
      <c r="D40" s="6"/>
      <c r="E40" s="7"/>
      <c r="F40" s="7"/>
      <c r="G40" s="7">
        <f t="shared" si="0"/>
        <v>0</v>
      </c>
      <c r="H40" s="10">
        <v>0</v>
      </c>
      <c r="I40" s="42">
        <f t="shared" si="1"/>
        <v>0</v>
      </c>
      <c r="J40" s="38">
        <v>3091</v>
      </c>
      <c r="K40" s="6" t="s">
        <v>23</v>
      </c>
      <c r="L40" s="6"/>
      <c r="M40" s="7">
        <f t="shared" si="2"/>
        <v>0</v>
      </c>
    </row>
    <row r="41" spans="1:13" ht="23.25" x14ac:dyDescent="0.35">
      <c r="A41" s="29"/>
      <c r="B41" s="6" t="s">
        <v>23</v>
      </c>
      <c r="C41" s="6"/>
      <c r="D41" s="6"/>
      <c r="E41" s="7"/>
      <c r="F41" s="7"/>
      <c r="G41" s="7">
        <f t="shared" si="0"/>
        <v>0</v>
      </c>
      <c r="H41" s="10">
        <v>0</v>
      </c>
      <c r="I41" s="42">
        <f t="shared" si="1"/>
        <v>0</v>
      </c>
      <c r="J41" s="38">
        <v>3092</v>
      </c>
      <c r="K41" s="6" t="s">
        <v>23</v>
      </c>
      <c r="L41" s="6"/>
      <c r="M41" s="7">
        <f t="shared" si="2"/>
        <v>0</v>
      </c>
    </row>
    <row r="42" spans="1:13" ht="24" thickBot="1" x14ac:dyDescent="0.4">
      <c r="A42" s="36"/>
      <c r="B42" s="13" t="s">
        <v>24</v>
      </c>
      <c r="C42" s="13"/>
      <c r="D42" s="13"/>
      <c r="E42" s="14"/>
      <c r="F42" s="14"/>
      <c r="G42" s="14">
        <f t="shared" si="0"/>
        <v>0</v>
      </c>
      <c r="H42" s="15">
        <v>0</v>
      </c>
      <c r="I42" s="43">
        <v>0</v>
      </c>
      <c r="J42" s="39">
        <v>311</v>
      </c>
      <c r="K42" s="13" t="s">
        <v>24</v>
      </c>
      <c r="L42" s="13"/>
      <c r="M42" s="14">
        <f t="shared" si="2"/>
        <v>0</v>
      </c>
    </row>
    <row r="43" spans="1:13" ht="24" thickTop="1" x14ac:dyDescent="0.35">
      <c r="E43" s="1">
        <f>SUM(E4:E42)</f>
        <v>1488639.24</v>
      </c>
      <c r="F43" s="1">
        <f>SUM(F4:F42)</f>
        <v>656114.17000000004</v>
      </c>
      <c r="G43" s="1">
        <f t="shared" ref="G43" si="5">E43-F43</f>
        <v>832525.07</v>
      </c>
      <c r="H43" s="8">
        <f>SUM(H4:H42)</f>
        <v>3519.2999999999975</v>
      </c>
      <c r="I43" s="2">
        <f>I2+I24+I36+I19</f>
        <v>1130305.5699999998</v>
      </c>
    </row>
  </sheetData>
  <mergeCells count="10">
    <mergeCell ref="I2:L2"/>
    <mergeCell ref="A1:M1"/>
    <mergeCell ref="A36:G36"/>
    <mergeCell ref="I36:L36"/>
    <mergeCell ref="I19:L19"/>
    <mergeCell ref="A24:G24"/>
    <mergeCell ref="I24:L24"/>
    <mergeCell ref="E2:G2"/>
    <mergeCell ref="A2:D2"/>
    <mergeCell ref="E19:G19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29" workbookViewId="0">
      <selection activeCell="J55" sqref="J55"/>
    </sheetView>
  </sheetViews>
  <sheetFormatPr defaultRowHeight="15" x14ac:dyDescent="0.25"/>
  <cols>
    <col min="1" max="1" width="12.42578125" bestFit="1" customWidth="1"/>
    <col min="4" max="4" width="8.140625" customWidth="1"/>
    <col min="5" max="5" width="11.28515625" customWidth="1"/>
    <col min="6" max="6" width="13" customWidth="1"/>
    <col min="7" max="7" width="11.85546875" customWidth="1"/>
    <col min="8" max="8" width="9.5703125" bestFit="1" customWidth="1"/>
    <col min="9" max="9" width="24.140625" customWidth="1"/>
    <col min="12" max="12" width="15.7109375" customWidth="1"/>
    <col min="13" max="13" width="16.28515625" customWidth="1"/>
    <col min="15" max="15" width="9.140625" customWidth="1"/>
  </cols>
  <sheetData>
    <row r="1" spans="1:13" ht="26.25" x14ac:dyDescent="0.4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3" spans="1:13" x14ac:dyDescent="0.25">
      <c r="E3" t="s">
        <v>12</v>
      </c>
      <c r="F3" t="s">
        <v>13</v>
      </c>
      <c r="G3" t="s">
        <v>14</v>
      </c>
      <c r="H3" s="9" t="s">
        <v>15</v>
      </c>
      <c r="I3" s="98" t="s">
        <v>16</v>
      </c>
      <c r="J3" s="97"/>
      <c r="K3" s="97"/>
      <c r="L3" s="97"/>
      <c r="M3" t="s">
        <v>26</v>
      </c>
    </row>
    <row r="4" spans="1:13" ht="23.25" x14ac:dyDescent="0.35">
      <c r="A4" s="105" t="s">
        <v>31</v>
      </c>
      <c r="B4" s="105"/>
      <c r="C4" s="105"/>
      <c r="D4" s="105"/>
      <c r="E4" s="105"/>
      <c r="F4" s="105"/>
      <c r="G4" s="105"/>
      <c r="H4" s="9"/>
      <c r="I4" s="106">
        <f>I5+I6+I7+I8+I9+I10</f>
        <v>32000</v>
      </c>
      <c r="J4" s="107"/>
      <c r="K4" s="107"/>
      <c r="L4" s="107"/>
    </row>
    <row r="5" spans="1:13" ht="23.25" x14ac:dyDescent="0.35">
      <c r="A5" s="33">
        <v>2231</v>
      </c>
      <c r="B5" s="3" t="s">
        <v>27</v>
      </c>
      <c r="C5" s="3"/>
      <c r="D5" s="3"/>
      <c r="E5" s="4">
        <v>3000</v>
      </c>
      <c r="F5" s="4">
        <v>0</v>
      </c>
      <c r="G5" s="4">
        <f>E5-F5</f>
        <v>3000</v>
      </c>
      <c r="H5" s="11">
        <v>0</v>
      </c>
      <c r="I5" s="44">
        <f>E5+H5</f>
        <v>3000</v>
      </c>
      <c r="J5" s="40">
        <f>A5</f>
        <v>2231</v>
      </c>
      <c r="K5" s="45" t="str">
        <f>B5</f>
        <v>ostali rashodi za zaposlene</v>
      </c>
      <c r="L5" s="45"/>
      <c r="M5" s="46">
        <f>I5-F5</f>
        <v>3000</v>
      </c>
    </row>
    <row r="6" spans="1:13" ht="23.25" x14ac:dyDescent="0.35">
      <c r="A6" s="29">
        <v>2251</v>
      </c>
      <c r="B6" s="6" t="s">
        <v>0</v>
      </c>
      <c r="C6" s="6"/>
      <c r="D6" s="6"/>
      <c r="E6" s="7">
        <v>5000</v>
      </c>
      <c r="F6" s="7">
        <v>0</v>
      </c>
      <c r="G6" s="7">
        <f t="shared" ref="G6:G51" si="0">E6-F6</f>
        <v>5000</v>
      </c>
      <c r="H6" s="10">
        <v>0</v>
      </c>
      <c r="I6" s="44">
        <f t="shared" ref="I6:I50" si="1">E6+H6</f>
        <v>5000</v>
      </c>
      <c r="J6" s="40">
        <f t="shared" ref="J6:J20" si="2">A6</f>
        <v>2251</v>
      </c>
      <c r="K6" s="45" t="str">
        <f t="shared" ref="K6:K20" si="3">B6</f>
        <v>službena putovanja</v>
      </c>
      <c r="L6" s="47"/>
      <c r="M6" s="48">
        <f t="shared" ref="M6:M24" si="4">I6-F6</f>
        <v>5000</v>
      </c>
    </row>
    <row r="7" spans="1:13" ht="23.25" x14ac:dyDescent="0.35">
      <c r="A7" s="29">
        <v>2303</v>
      </c>
      <c r="B7" s="6" t="s">
        <v>2</v>
      </c>
      <c r="C7" s="6"/>
      <c r="D7" s="6"/>
      <c r="E7" s="7">
        <v>2000</v>
      </c>
      <c r="F7" s="7">
        <v>0</v>
      </c>
      <c r="G7" s="7">
        <f t="shared" si="0"/>
        <v>2000</v>
      </c>
      <c r="H7" s="10">
        <v>0</v>
      </c>
      <c r="I7" s="44">
        <f t="shared" si="1"/>
        <v>2000</v>
      </c>
      <c r="J7" s="40">
        <f t="shared" si="2"/>
        <v>2303</v>
      </c>
      <c r="K7" s="45" t="str">
        <f t="shared" si="3"/>
        <v>materijal i sirovine</v>
      </c>
      <c r="L7" s="47"/>
      <c r="M7" s="48">
        <f t="shared" si="4"/>
        <v>2000</v>
      </c>
    </row>
    <row r="8" spans="1:13" ht="23.25" x14ac:dyDescent="0.35">
      <c r="A8" s="29">
        <v>2412</v>
      </c>
      <c r="B8" s="6" t="s">
        <v>28</v>
      </c>
      <c r="C8" s="6"/>
      <c r="D8" s="6"/>
      <c r="E8" s="7">
        <v>20000</v>
      </c>
      <c r="F8" s="7">
        <v>219.65</v>
      </c>
      <c r="G8" s="7">
        <f t="shared" si="0"/>
        <v>19780.349999999999</v>
      </c>
      <c r="H8" s="10">
        <v>0</v>
      </c>
      <c r="I8" s="44">
        <f t="shared" si="1"/>
        <v>20000</v>
      </c>
      <c r="J8" s="40">
        <f t="shared" si="2"/>
        <v>2412</v>
      </c>
      <c r="K8" s="45" t="str">
        <f t="shared" si="3"/>
        <v>ostale usluge</v>
      </c>
      <c r="L8" s="47"/>
      <c r="M8" s="48">
        <f t="shared" si="4"/>
        <v>19780.349999999999</v>
      </c>
    </row>
    <row r="9" spans="1:13" ht="23.25" x14ac:dyDescent="0.35">
      <c r="A9" s="29"/>
      <c r="B9" s="6" t="s">
        <v>29</v>
      </c>
      <c r="C9" s="6"/>
      <c r="D9" s="6"/>
      <c r="E9" s="7"/>
      <c r="F9" s="7">
        <v>0</v>
      </c>
      <c r="G9" s="7">
        <f t="shared" si="0"/>
        <v>0</v>
      </c>
      <c r="H9" s="10">
        <v>0</v>
      </c>
      <c r="I9" s="44">
        <f t="shared" si="1"/>
        <v>0</v>
      </c>
      <c r="J9" s="40">
        <f t="shared" si="2"/>
        <v>0</v>
      </c>
      <c r="K9" s="45" t="str">
        <f t="shared" si="3"/>
        <v>nak.trošk.izvan rad.o.</v>
      </c>
      <c r="L9" s="47"/>
      <c r="M9" s="48">
        <f t="shared" si="4"/>
        <v>0</v>
      </c>
    </row>
    <row r="10" spans="1:13" ht="23.25" x14ac:dyDescent="0.35">
      <c r="A10" s="29">
        <v>2451</v>
      </c>
      <c r="B10" s="6" t="s">
        <v>30</v>
      </c>
      <c r="C10" s="6"/>
      <c r="D10" s="6"/>
      <c r="E10" s="7">
        <v>2000</v>
      </c>
      <c r="F10" s="7">
        <v>0</v>
      </c>
      <c r="G10" s="7">
        <f t="shared" si="0"/>
        <v>2000</v>
      </c>
      <c r="H10" s="10">
        <v>0</v>
      </c>
      <c r="I10" s="44">
        <f t="shared" si="1"/>
        <v>2000</v>
      </c>
      <c r="J10" s="40">
        <f t="shared" si="2"/>
        <v>2451</v>
      </c>
      <c r="K10" s="45" t="str">
        <f t="shared" si="3"/>
        <v>ostali nespomenuti r.posl.</v>
      </c>
      <c r="L10" s="47"/>
      <c r="M10" s="48">
        <f t="shared" si="4"/>
        <v>2000</v>
      </c>
    </row>
    <row r="11" spans="1:13" ht="24" thickBot="1" x14ac:dyDescent="0.4">
      <c r="A11" s="85"/>
      <c r="B11" s="70"/>
      <c r="C11" s="70"/>
      <c r="D11" s="70"/>
      <c r="E11" s="77"/>
      <c r="F11" s="77"/>
      <c r="G11" s="77"/>
      <c r="H11" s="84"/>
      <c r="I11" s="73"/>
      <c r="J11" s="74"/>
      <c r="K11" s="86"/>
      <c r="L11" s="70"/>
      <c r="M11" s="68"/>
    </row>
    <row r="12" spans="1:13" ht="24" thickBot="1" x14ac:dyDescent="0.4">
      <c r="A12" s="102" t="s">
        <v>32</v>
      </c>
      <c r="B12" s="102"/>
      <c r="C12" s="102"/>
      <c r="D12" s="102"/>
      <c r="E12" s="102"/>
      <c r="F12" s="102"/>
      <c r="G12" s="102"/>
      <c r="H12" s="10"/>
      <c r="I12" s="103">
        <f>I13+I14+I15+I16</f>
        <v>237500</v>
      </c>
      <c r="J12" s="103"/>
      <c r="K12" s="103"/>
      <c r="L12" s="103"/>
      <c r="M12" s="88">
        <f>I12+I18</f>
        <v>246790.94</v>
      </c>
    </row>
    <row r="13" spans="1:13" ht="23.25" x14ac:dyDescent="0.35">
      <c r="A13" s="29">
        <v>2301</v>
      </c>
      <c r="B13" s="6" t="s">
        <v>2</v>
      </c>
      <c r="C13" s="6"/>
      <c r="D13" s="6"/>
      <c r="E13" s="7">
        <v>210000</v>
      </c>
      <c r="F13" s="7">
        <v>58078.32</v>
      </c>
      <c r="G13" s="7">
        <f t="shared" si="0"/>
        <v>151921.68</v>
      </c>
      <c r="H13" s="10">
        <v>-5000</v>
      </c>
      <c r="I13" s="44">
        <f t="shared" si="1"/>
        <v>205000</v>
      </c>
      <c r="J13" s="40">
        <f t="shared" si="2"/>
        <v>2301</v>
      </c>
      <c r="K13" s="45" t="str">
        <f t="shared" si="3"/>
        <v>materijal i sirovine</v>
      </c>
      <c r="L13" s="47"/>
      <c r="M13" s="46">
        <f t="shared" si="4"/>
        <v>146921.68</v>
      </c>
    </row>
    <row r="14" spans="1:13" ht="23.25" x14ac:dyDescent="0.35">
      <c r="A14" s="29">
        <v>231</v>
      </c>
      <c r="B14" s="6" t="s">
        <v>71</v>
      </c>
      <c r="C14" s="6"/>
      <c r="D14" s="6"/>
      <c r="E14" s="7">
        <v>500</v>
      </c>
      <c r="F14" s="7">
        <v>160.9</v>
      </c>
      <c r="G14" s="7">
        <f t="shared" si="0"/>
        <v>339.1</v>
      </c>
      <c r="H14" s="10">
        <v>0</v>
      </c>
      <c r="I14" s="44">
        <f t="shared" si="1"/>
        <v>500</v>
      </c>
      <c r="J14" s="40">
        <f t="shared" si="2"/>
        <v>231</v>
      </c>
      <c r="K14" s="45" t="str">
        <f t="shared" si="3"/>
        <v>gorivo</v>
      </c>
      <c r="L14" s="47"/>
      <c r="M14" s="48">
        <f t="shared" si="4"/>
        <v>339.1</v>
      </c>
    </row>
    <row r="15" spans="1:13" ht="23.25" x14ac:dyDescent="0.35">
      <c r="A15" s="29">
        <v>2414</v>
      </c>
      <c r="B15" s="6" t="s">
        <v>28</v>
      </c>
      <c r="C15" s="6"/>
      <c r="D15" s="6"/>
      <c r="E15" s="7">
        <v>22000</v>
      </c>
      <c r="F15" s="7">
        <v>13200</v>
      </c>
      <c r="G15" s="7">
        <f t="shared" si="0"/>
        <v>8800</v>
      </c>
      <c r="H15" s="10">
        <v>0</v>
      </c>
      <c r="I15" s="44">
        <f t="shared" si="1"/>
        <v>22000</v>
      </c>
      <c r="J15" s="40">
        <f t="shared" si="2"/>
        <v>2414</v>
      </c>
      <c r="K15" s="45" t="str">
        <f t="shared" si="3"/>
        <v>ostale usluge</v>
      </c>
      <c r="L15" s="47"/>
      <c r="M15" s="48">
        <f t="shared" si="4"/>
        <v>8800</v>
      </c>
    </row>
    <row r="16" spans="1:13" ht="23.25" x14ac:dyDescent="0.35">
      <c r="A16" s="29">
        <v>2431</v>
      </c>
      <c r="B16" s="6" t="s">
        <v>33</v>
      </c>
      <c r="C16" s="6"/>
      <c r="D16" s="6"/>
      <c r="E16" s="7">
        <v>10000</v>
      </c>
      <c r="F16" s="7">
        <v>0</v>
      </c>
      <c r="G16" s="7">
        <f t="shared" si="0"/>
        <v>10000</v>
      </c>
      <c r="H16" s="10">
        <v>0</v>
      </c>
      <c r="I16" s="44">
        <f t="shared" si="1"/>
        <v>10000</v>
      </c>
      <c r="J16" s="40">
        <f t="shared" si="2"/>
        <v>2431</v>
      </c>
      <c r="K16" s="45" t="str">
        <f t="shared" si="3"/>
        <v>premije osiguranja</v>
      </c>
      <c r="L16" s="47"/>
      <c r="M16" s="48">
        <f t="shared" si="4"/>
        <v>10000</v>
      </c>
    </row>
    <row r="17" spans="1:13" ht="23.25" x14ac:dyDescent="0.35">
      <c r="A17" s="85"/>
      <c r="B17" s="70"/>
      <c r="C17" s="70"/>
      <c r="D17" s="70"/>
      <c r="E17" s="77"/>
      <c r="F17" s="77"/>
      <c r="G17" s="77"/>
      <c r="H17" s="84"/>
      <c r="I17" s="73"/>
      <c r="J17" s="74"/>
      <c r="K17" s="86"/>
      <c r="L17" s="70"/>
      <c r="M17" s="68"/>
    </row>
    <row r="18" spans="1:13" ht="23.25" x14ac:dyDescent="0.35">
      <c r="A18" s="102" t="s">
        <v>34</v>
      </c>
      <c r="B18" s="102"/>
      <c r="C18" s="102"/>
      <c r="D18" s="102"/>
      <c r="E18" s="102"/>
      <c r="F18" s="102"/>
      <c r="G18" s="102"/>
      <c r="H18" s="10"/>
      <c r="I18" s="103">
        <f>I20+I19</f>
        <v>9290.94</v>
      </c>
      <c r="J18" s="103"/>
      <c r="K18" s="103"/>
      <c r="L18" s="103"/>
      <c r="M18" s="49"/>
    </row>
    <row r="19" spans="1:13" ht="23.25" x14ac:dyDescent="0.35">
      <c r="A19" s="58">
        <v>2306</v>
      </c>
      <c r="B19" s="6" t="s">
        <v>2</v>
      </c>
      <c r="C19" s="6"/>
      <c r="D19" s="56"/>
      <c r="E19" s="59">
        <v>6967.58</v>
      </c>
      <c r="F19" s="59">
        <v>4879.7</v>
      </c>
      <c r="G19" s="7">
        <f t="shared" ref="G19" si="5">E19-F19</f>
        <v>2087.88</v>
      </c>
      <c r="H19" s="10">
        <v>0</v>
      </c>
      <c r="I19" s="44">
        <f t="shared" ref="I19" si="6">E19+H19</f>
        <v>6967.58</v>
      </c>
      <c r="J19" s="40">
        <f t="shared" ref="J19" si="7">A19</f>
        <v>2306</v>
      </c>
      <c r="K19" s="45" t="str">
        <f t="shared" ref="K19" si="8">B19</f>
        <v>materijal i sirovine</v>
      </c>
      <c r="L19" s="47"/>
      <c r="M19" s="48">
        <f t="shared" ref="M19" si="9">I19-F19</f>
        <v>2087.88</v>
      </c>
    </row>
    <row r="20" spans="1:13" ht="23.25" x14ac:dyDescent="0.35">
      <c r="A20" s="58">
        <v>2411</v>
      </c>
      <c r="B20" s="6" t="s">
        <v>28</v>
      </c>
      <c r="C20" s="6"/>
      <c r="D20" s="6"/>
      <c r="E20" s="7">
        <v>2323.36</v>
      </c>
      <c r="F20" s="7">
        <v>0</v>
      </c>
      <c r="G20" s="7">
        <f t="shared" si="0"/>
        <v>2323.36</v>
      </c>
      <c r="H20" s="10">
        <v>0</v>
      </c>
      <c r="I20" s="44">
        <f t="shared" si="1"/>
        <v>2323.36</v>
      </c>
      <c r="J20" s="45">
        <f t="shared" si="2"/>
        <v>2411</v>
      </c>
      <c r="K20" s="45" t="str">
        <f t="shared" si="3"/>
        <v>ostale usluge</v>
      </c>
      <c r="L20" s="47"/>
      <c r="M20" s="46">
        <f t="shared" si="4"/>
        <v>2323.36</v>
      </c>
    </row>
    <row r="21" spans="1:13" ht="24" thickBot="1" x14ac:dyDescent="0.4">
      <c r="A21" s="85"/>
      <c r="B21" s="70"/>
      <c r="C21" s="70"/>
      <c r="D21" s="70"/>
      <c r="E21" s="77"/>
      <c r="F21" s="77"/>
      <c r="G21" s="77"/>
      <c r="H21" s="84"/>
      <c r="I21" s="73"/>
      <c r="J21" s="86"/>
      <c r="K21" s="86"/>
      <c r="L21" s="70"/>
      <c r="M21" s="68"/>
    </row>
    <row r="22" spans="1:13" ht="24" thickBot="1" x14ac:dyDescent="0.4">
      <c r="A22" s="102" t="s">
        <v>35</v>
      </c>
      <c r="B22" s="102"/>
      <c r="C22" s="102"/>
      <c r="D22" s="102"/>
      <c r="E22" s="102"/>
      <c r="F22" s="102"/>
      <c r="G22" s="102"/>
      <c r="H22" s="10"/>
      <c r="I22" s="103">
        <f>I23+I24</f>
        <v>17510</v>
      </c>
      <c r="J22" s="103"/>
      <c r="K22" s="103"/>
      <c r="L22" s="103"/>
      <c r="M22" s="87">
        <f>I22+I26</f>
        <v>6667510</v>
      </c>
    </row>
    <row r="23" spans="1:13" ht="23.25" x14ac:dyDescent="0.35">
      <c r="A23" s="29">
        <v>2394</v>
      </c>
      <c r="B23" s="6" t="s">
        <v>37</v>
      </c>
      <c r="C23" s="6"/>
      <c r="D23" s="6"/>
      <c r="E23" s="7">
        <v>5000</v>
      </c>
      <c r="F23" s="7">
        <v>0</v>
      </c>
      <c r="G23" s="7">
        <f t="shared" ref="G23:G50" si="10">E23-F23</f>
        <v>5000</v>
      </c>
      <c r="H23" s="10">
        <v>0</v>
      </c>
      <c r="I23" s="44">
        <f t="shared" ref="I23" si="11">E23+H23</f>
        <v>5000</v>
      </c>
      <c r="J23" s="50">
        <f t="shared" ref="J23" si="12">A23</f>
        <v>2394</v>
      </c>
      <c r="K23" s="47" t="str">
        <f t="shared" ref="K23" si="13">B23</f>
        <v>intelektualne usluge</v>
      </c>
      <c r="L23" s="47"/>
      <c r="M23" s="46">
        <f t="shared" si="4"/>
        <v>5000</v>
      </c>
    </row>
    <row r="24" spans="1:13" ht="23.25" x14ac:dyDescent="0.35">
      <c r="A24" s="89" t="s">
        <v>73</v>
      </c>
      <c r="B24" s="19" t="s">
        <v>74</v>
      </c>
      <c r="C24" s="17"/>
      <c r="D24" s="17"/>
      <c r="E24" s="7">
        <v>12510</v>
      </c>
      <c r="F24" s="4">
        <v>12440</v>
      </c>
      <c r="G24" s="7">
        <f t="shared" si="10"/>
        <v>70</v>
      </c>
      <c r="H24" s="11">
        <v>0</v>
      </c>
      <c r="I24" s="44">
        <f t="shared" si="1"/>
        <v>12510</v>
      </c>
      <c r="J24" s="90" t="str">
        <f t="shared" ref="J24" si="14">A24</f>
        <v>G0702</v>
      </c>
      <c r="K24" s="47" t="str">
        <f t="shared" ref="K24" si="15">B24</f>
        <v>laboratorijske usluge</v>
      </c>
      <c r="L24" s="47"/>
      <c r="M24" s="46">
        <f t="shared" si="4"/>
        <v>70</v>
      </c>
    </row>
    <row r="25" spans="1:13" ht="23.25" x14ac:dyDescent="0.35">
      <c r="A25" s="85"/>
      <c r="B25" s="70"/>
      <c r="C25" s="70"/>
      <c r="D25" s="70"/>
      <c r="E25" s="77"/>
      <c r="F25" s="77"/>
      <c r="G25" s="77"/>
      <c r="H25" s="84"/>
      <c r="I25" s="79"/>
      <c r="J25" s="80"/>
      <c r="K25" s="70"/>
      <c r="L25" s="70"/>
      <c r="M25" s="66"/>
    </row>
    <row r="26" spans="1:13" ht="23.25" x14ac:dyDescent="0.35">
      <c r="A26" s="104" t="s">
        <v>39</v>
      </c>
      <c r="B26" s="104"/>
      <c r="C26" s="104"/>
      <c r="D26" s="104"/>
      <c r="E26" s="104"/>
      <c r="F26" s="104"/>
      <c r="G26" s="104"/>
      <c r="H26" s="10"/>
      <c r="I26" s="103">
        <f>I27+I28+I29+I30+I31</f>
        <v>6650000</v>
      </c>
      <c r="J26" s="103"/>
      <c r="K26" s="103"/>
      <c r="L26" s="103"/>
      <c r="M26" s="103"/>
    </row>
    <row r="27" spans="1:13" ht="23.25" x14ac:dyDescent="0.35">
      <c r="A27" s="27">
        <v>208</v>
      </c>
      <c r="B27" s="22" t="s">
        <v>40</v>
      </c>
      <c r="C27" s="23"/>
      <c r="D27" s="20"/>
      <c r="E27" s="25">
        <v>5400000</v>
      </c>
      <c r="F27" s="25">
        <v>0</v>
      </c>
      <c r="G27" s="7">
        <f t="shared" si="10"/>
        <v>5400000</v>
      </c>
      <c r="H27" s="24">
        <v>0</v>
      </c>
      <c r="I27" s="42">
        <f t="shared" si="1"/>
        <v>5400000</v>
      </c>
      <c r="J27" s="50">
        <f t="shared" ref="J27" si="16">A27</f>
        <v>208</v>
      </c>
      <c r="K27" s="47" t="str">
        <f t="shared" ref="K27" si="17">B27</f>
        <v>plaće za redovan rad</v>
      </c>
      <c r="L27" s="47"/>
      <c r="M27" s="46">
        <f t="shared" ref="M27" si="18">I27-F27</f>
        <v>5400000</v>
      </c>
    </row>
    <row r="28" spans="1:13" ht="23.25" x14ac:dyDescent="0.35">
      <c r="A28" s="27">
        <v>209</v>
      </c>
      <c r="B28" s="22" t="s">
        <v>27</v>
      </c>
      <c r="C28" s="21"/>
      <c r="D28" s="21"/>
      <c r="E28" s="25">
        <v>200000</v>
      </c>
      <c r="F28" s="25">
        <v>0</v>
      </c>
      <c r="G28" s="7">
        <f t="shared" si="10"/>
        <v>200000</v>
      </c>
      <c r="H28" s="10">
        <v>0</v>
      </c>
      <c r="I28" s="42">
        <f t="shared" si="1"/>
        <v>200000</v>
      </c>
      <c r="J28" s="50">
        <f t="shared" ref="J28:J41" si="19">A28</f>
        <v>209</v>
      </c>
      <c r="K28" s="47" t="str">
        <f t="shared" ref="K28:K41" si="20">B28</f>
        <v>ostali rashodi za zaposlene</v>
      </c>
      <c r="L28" s="47"/>
      <c r="M28" s="46">
        <f t="shared" ref="M28:M41" si="21">I28-F28</f>
        <v>200000</v>
      </c>
    </row>
    <row r="29" spans="1:13" ht="23.25" x14ac:dyDescent="0.35">
      <c r="A29" s="27">
        <v>210</v>
      </c>
      <c r="B29" s="22" t="s">
        <v>41</v>
      </c>
      <c r="C29" s="21"/>
      <c r="D29" s="21"/>
      <c r="E29" s="25">
        <v>880000</v>
      </c>
      <c r="F29" s="25">
        <v>0</v>
      </c>
      <c r="G29" s="7">
        <f t="shared" si="10"/>
        <v>880000</v>
      </c>
      <c r="H29" s="10">
        <v>0</v>
      </c>
      <c r="I29" s="42">
        <f t="shared" si="1"/>
        <v>880000</v>
      </c>
      <c r="J29" s="50">
        <f t="shared" si="19"/>
        <v>210</v>
      </c>
      <c r="K29" s="47" t="str">
        <f t="shared" si="20"/>
        <v>doprinosi za OZO</v>
      </c>
      <c r="L29" s="47"/>
      <c r="M29" s="46">
        <f t="shared" si="21"/>
        <v>880000</v>
      </c>
    </row>
    <row r="30" spans="1:13" ht="23.25" x14ac:dyDescent="0.35">
      <c r="A30" s="27">
        <v>211</v>
      </c>
      <c r="B30" s="22" t="s">
        <v>24</v>
      </c>
      <c r="C30" s="21"/>
      <c r="D30" s="21"/>
      <c r="E30" s="25">
        <v>150000</v>
      </c>
      <c r="F30" s="25">
        <v>0</v>
      </c>
      <c r="G30" s="7">
        <f t="shared" si="10"/>
        <v>150000</v>
      </c>
      <c r="H30" s="10">
        <v>0</v>
      </c>
      <c r="I30" s="42">
        <f t="shared" si="1"/>
        <v>150000</v>
      </c>
      <c r="J30" s="50">
        <f t="shared" si="19"/>
        <v>211</v>
      </c>
      <c r="K30" s="47" t="str">
        <f t="shared" si="20"/>
        <v>prijevoz na posao</v>
      </c>
      <c r="L30" s="47"/>
      <c r="M30" s="46">
        <f t="shared" si="21"/>
        <v>150000</v>
      </c>
    </row>
    <row r="31" spans="1:13" ht="23.25" x14ac:dyDescent="0.35">
      <c r="A31" s="27">
        <v>212</v>
      </c>
      <c r="B31" s="22" t="s">
        <v>72</v>
      </c>
      <c r="C31" s="21"/>
      <c r="D31" s="21"/>
      <c r="E31" s="25">
        <v>20000</v>
      </c>
      <c r="F31" s="25">
        <v>0</v>
      </c>
      <c r="G31" s="7">
        <f t="shared" si="10"/>
        <v>20000</v>
      </c>
      <c r="H31" s="10">
        <v>0</v>
      </c>
      <c r="I31" s="42">
        <f t="shared" si="1"/>
        <v>20000</v>
      </c>
      <c r="J31" s="50">
        <f t="shared" si="19"/>
        <v>212</v>
      </c>
      <c r="K31" s="47" t="str">
        <f t="shared" si="20"/>
        <v>Novč. Naknada za invalide</v>
      </c>
      <c r="L31" s="47"/>
      <c r="M31" s="46">
        <f t="shared" si="21"/>
        <v>20000</v>
      </c>
    </row>
    <row r="32" spans="1:13" ht="23.25" x14ac:dyDescent="0.35">
      <c r="A32" s="76"/>
      <c r="B32" s="81"/>
      <c r="C32" s="82"/>
      <c r="D32" s="82"/>
      <c r="E32" s="83"/>
      <c r="F32" s="83"/>
      <c r="G32" s="77"/>
      <c r="H32" s="84"/>
      <c r="I32" s="79"/>
      <c r="J32" s="80"/>
      <c r="K32" s="70"/>
      <c r="L32" s="70"/>
      <c r="M32" s="66"/>
    </row>
    <row r="33" spans="1:13" ht="23.25" x14ac:dyDescent="0.35">
      <c r="A33" s="102" t="s">
        <v>42</v>
      </c>
      <c r="B33" s="102"/>
      <c r="C33" s="102"/>
      <c r="D33" s="102"/>
      <c r="E33" s="102"/>
      <c r="F33" s="102"/>
      <c r="G33" s="102"/>
      <c r="H33" s="10"/>
      <c r="I33" s="103">
        <f>I34+I35+I36+I37+I38+I39+I40+I42+I43+I44+I41</f>
        <v>209000</v>
      </c>
      <c r="J33" s="103"/>
      <c r="K33" s="103"/>
      <c r="L33" s="103"/>
      <c r="M33" s="103"/>
    </row>
    <row r="34" spans="1:13" ht="23.25" x14ac:dyDescent="0.35">
      <c r="A34" s="27">
        <v>2221</v>
      </c>
      <c r="B34" s="22" t="s">
        <v>40</v>
      </c>
      <c r="C34" s="21"/>
      <c r="D34" s="21"/>
      <c r="E34" s="25">
        <v>120000</v>
      </c>
      <c r="F34" s="25">
        <v>46194.400000000001</v>
      </c>
      <c r="G34" s="7">
        <f t="shared" si="10"/>
        <v>73805.600000000006</v>
      </c>
      <c r="H34" s="10">
        <v>0</v>
      </c>
      <c r="I34" s="42">
        <f t="shared" si="1"/>
        <v>120000</v>
      </c>
      <c r="J34" s="50">
        <f t="shared" si="19"/>
        <v>2221</v>
      </c>
      <c r="K34" s="47" t="str">
        <f t="shared" si="20"/>
        <v>plaće za redovan rad</v>
      </c>
      <c r="L34" s="47"/>
      <c r="M34" s="46">
        <f t="shared" si="21"/>
        <v>73805.600000000006</v>
      </c>
    </row>
    <row r="35" spans="1:13" ht="23.25" x14ac:dyDescent="0.35">
      <c r="A35" s="27">
        <v>2233</v>
      </c>
      <c r="B35" s="22" t="s">
        <v>27</v>
      </c>
      <c r="C35" s="21"/>
      <c r="D35" s="21"/>
      <c r="E35" s="25">
        <v>3000</v>
      </c>
      <c r="F35" s="25">
        <v>0</v>
      </c>
      <c r="G35" s="7">
        <f t="shared" si="10"/>
        <v>3000</v>
      </c>
      <c r="H35" s="10">
        <v>0</v>
      </c>
      <c r="I35" s="42">
        <f t="shared" si="1"/>
        <v>3000</v>
      </c>
      <c r="J35" s="50">
        <f t="shared" si="19"/>
        <v>2233</v>
      </c>
      <c r="K35" s="47" t="str">
        <f t="shared" si="20"/>
        <v>ostali rashodi za zaposlene</v>
      </c>
      <c r="L35" s="47"/>
      <c r="M35" s="46">
        <f t="shared" si="21"/>
        <v>3000</v>
      </c>
    </row>
    <row r="36" spans="1:13" ht="23.25" x14ac:dyDescent="0.35">
      <c r="A36" s="27">
        <v>2241</v>
      </c>
      <c r="B36" s="22" t="s">
        <v>41</v>
      </c>
      <c r="C36" s="21"/>
      <c r="D36" s="21"/>
      <c r="E36" s="25">
        <v>20000</v>
      </c>
      <c r="F36" s="25">
        <v>7622.09</v>
      </c>
      <c r="G36" s="7">
        <f t="shared" si="10"/>
        <v>12377.91</v>
      </c>
      <c r="H36" s="10">
        <v>0</v>
      </c>
      <c r="I36" s="42">
        <f t="shared" si="1"/>
        <v>20000</v>
      </c>
      <c r="J36" s="50">
        <f t="shared" si="19"/>
        <v>2241</v>
      </c>
      <c r="K36" s="47" t="str">
        <f t="shared" si="20"/>
        <v>doprinosi za OZO</v>
      </c>
      <c r="L36" s="47"/>
      <c r="M36" s="46">
        <f t="shared" si="21"/>
        <v>12377.91</v>
      </c>
    </row>
    <row r="37" spans="1:13" ht="23.25" x14ac:dyDescent="0.35">
      <c r="A37" s="27">
        <v>2253</v>
      </c>
      <c r="B37" s="22" t="s">
        <v>0</v>
      </c>
      <c r="C37" s="21"/>
      <c r="D37" s="21"/>
      <c r="E37" s="25">
        <v>5000</v>
      </c>
      <c r="F37" s="25">
        <v>0</v>
      </c>
      <c r="G37" s="7">
        <f t="shared" si="10"/>
        <v>5000</v>
      </c>
      <c r="H37" s="10">
        <v>0</v>
      </c>
      <c r="I37" s="42">
        <f t="shared" si="1"/>
        <v>5000</v>
      </c>
      <c r="J37" s="50">
        <f t="shared" si="19"/>
        <v>2253</v>
      </c>
      <c r="K37" s="47" t="str">
        <f t="shared" si="20"/>
        <v>službena putovanja</v>
      </c>
      <c r="L37" s="47"/>
      <c r="M37" s="46">
        <f t="shared" si="21"/>
        <v>5000</v>
      </c>
    </row>
    <row r="38" spans="1:13" ht="23.25" x14ac:dyDescent="0.35">
      <c r="A38" s="27">
        <v>2302</v>
      </c>
      <c r="B38" s="22" t="s">
        <v>2</v>
      </c>
      <c r="C38" s="20"/>
      <c r="D38" s="20"/>
      <c r="E38" s="25">
        <v>2000</v>
      </c>
      <c r="F38" s="25">
        <v>0</v>
      </c>
      <c r="G38" s="7">
        <f t="shared" si="10"/>
        <v>2000</v>
      </c>
      <c r="H38" s="10">
        <v>0</v>
      </c>
      <c r="I38" s="42">
        <f t="shared" si="1"/>
        <v>2000</v>
      </c>
      <c r="J38" s="50">
        <f t="shared" si="19"/>
        <v>2302</v>
      </c>
      <c r="K38" s="47" t="str">
        <f t="shared" si="20"/>
        <v>materijal i sirovine</v>
      </c>
      <c r="L38" s="47"/>
      <c r="M38" s="46">
        <f t="shared" si="21"/>
        <v>2000</v>
      </c>
    </row>
    <row r="39" spans="1:13" ht="23.25" x14ac:dyDescent="0.35">
      <c r="A39" s="27">
        <v>2383</v>
      </c>
      <c r="B39" s="22" t="s">
        <v>36</v>
      </c>
      <c r="C39" s="20"/>
      <c r="D39" s="20"/>
      <c r="E39" s="25">
        <v>9000</v>
      </c>
      <c r="F39" s="25">
        <v>0</v>
      </c>
      <c r="G39" s="7">
        <f t="shared" si="10"/>
        <v>9000</v>
      </c>
      <c r="H39" s="10">
        <v>0</v>
      </c>
      <c r="I39" s="42">
        <f t="shared" si="1"/>
        <v>9000</v>
      </c>
      <c r="J39" s="50">
        <f t="shared" si="19"/>
        <v>2383</v>
      </c>
      <c r="K39" s="47" t="str">
        <f t="shared" si="20"/>
        <v>zakupnine i najamnine</v>
      </c>
      <c r="L39" s="47"/>
      <c r="M39" s="46">
        <f t="shared" si="21"/>
        <v>9000</v>
      </c>
    </row>
    <row r="40" spans="1:13" ht="23.25" x14ac:dyDescent="0.35">
      <c r="A40" s="27">
        <v>2393</v>
      </c>
      <c r="B40" s="22" t="s">
        <v>37</v>
      </c>
      <c r="C40" s="28"/>
      <c r="D40" s="28"/>
      <c r="E40" s="25">
        <v>6000</v>
      </c>
      <c r="F40" s="25">
        <v>0</v>
      </c>
      <c r="G40" s="7">
        <f t="shared" si="10"/>
        <v>6000</v>
      </c>
      <c r="H40" s="10">
        <v>0</v>
      </c>
      <c r="I40" s="42">
        <f t="shared" si="1"/>
        <v>6000</v>
      </c>
      <c r="J40" s="50">
        <f t="shared" si="19"/>
        <v>2393</v>
      </c>
      <c r="K40" s="47" t="str">
        <f t="shared" si="20"/>
        <v>intelektualne usluge</v>
      </c>
      <c r="L40" s="47"/>
      <c r="M40" s="46">
        <f t="shared" si="21"/>
        <v>6000</v>
      </c>
    </row>
    <row r="41" spans="1:13" ht="23.25" x14ac:dyDescent="0.35">
      <c r="A41" s="27">
        <v>2413</v>
      </c>
      <c r="B41" s="22" t="s">
        <v>28</v>
      </c>
      <c r="C41" s="28"/>
      <c r="D41" s="28"/>
      <c r="E41" s="25">
        <v>3000</v>
      </c>
      <c r="F41" s="25">
        <v>0</v>
      </c>
      <c r="G41" s="7">
        <f t="shared" si="10"/>
        <v>3000</v>
      </c>
      <c r="H41" s="10">
        <v>0</v>
      </c>
      <c r="I41" s="42">
        <f t="shared" si="1"/>
        <v>3000</v>
      </c>
      <c r="J41" s="50">
        <f t="shared" si="19"/>
        <v>2413</v>
      </c>
      <c r="K41" s="47" t="str">
        <f t="shared" si="20"/>
        <v>ostale usluge</v>
      </c>
      <c r="L41" s="47"/>
      <c r="M41" s="46">
        <f t="shared" si="21"/>
        <v>3000</v>
      </c>
    </row>
    <row r="42" spans="1:13" ht="23.25" x14ac:dyDescent="0.35">
      <c r="A42" s="27">
        <v>2455</v>
      </c>
      <c r="B42" s="6" t="s">
        <v>30</v>
      </c>
      <c r="C42" s="22"/>
      <c r="D42" s="22"/>
      <c r="E42" s="26">
        <v>35000</v>
      </c>
      <c r="F42" s="26">
        <v>0</v>
      </c>
      <c r="G42" s="7">
        <f t="shared" si="10"/>
        <v>35000</v>
      </c>
      <c r="H42" s="10">
        <v>0</v>
      </c>
      <c r="I42" s="42">
        <f t="shared" si="1"/>
        <v>35000</v>
      </c>
      <c r="J42" s="50">
        <f t="shared" ref="J42:J50" si="22">A42</f>
        <v>2455</v>
      </c>
      <c r="K42" s="47" t="str">
        <f t="shared" ref="K42:K44" si="23">B42</f>
        <v>ostali nespomenuti r.posl.</v>
      </c>
      <c r="L42" s="47"/>
      <c r="M42" s="46">
        <f t="shared" ref="M42:M50" si="24">I42-F42</f>
        <v>35000</v>
      </c>
    </row>
    <row r="43" spans="1:13" ht="23.25" x14ac:dyDescent="0.35">
      <c r="A43" s="27"/>
      <c r="B43" s="22" t="s">
        <v>43</v>
      </c>
      <c r="C43" s="22"/>
      <c r="D43" s="22"/>
      <c r="E43" s="26"/>
      <c r="F43" s="26">
        <v>0</v>
      </c>
      <c r="G43" s="7">
        <f t="shared" si="10"/>
        <v>0</v>
      </c>
      <c r="H43" s="10">
        <v>0</v>
      </c>
      <c r="I43" s="42">
        <f t="shared" si="1"/>
        <v>0</v>
      </c>
      <c r="J43" s="50">
        <f t="shared" si="22"/>
        <v>0</v>
      </c>
      <c r="K43" s="47" t="str">
        <f t="shared" si="23"/>
        <v>uredska oprema</v>
      </c>
      <c r="L43" s="47"/>
      <c r="M43" s="46">
        <f t="shared" si="24"/>
        <v>0</v>
      </c>
    </row>
    <row r="44" spans="1:13" ht="23.25" x14ac:dyDescent="0.35">
      <c r="A44" s="27">
        <v>2523</v>
      </c>
      <c r="B44" s="6" t="s">
        <v>38</v>
      </c>
      <c r="C44" s="6"/>
      <c r="D44" s="6"/>
      <c r="E44" s="7">
        <v>6000</v>
      </c>
      <c r="F44" s="7">
        <v>0</v>
      </c>
      <c r="G44" s="7">
        <f t="shared" si="10"/>
        <v>6000</v>
      </c>
      <c r="H44" s="10">
        <v>0</v>
      </c>
      <c r="I44" s="42">
        <f t="shared" si="1"/>
        <v>6000</v>
      </c>
      <c r="J44" s="50">
        <f t="shared" si="22"/>
        <v>2523</v>
      </c>
      <c r="K44" s="47" t="str">
        <f t="shared" si="23"/>
        <v>knjige</v>
      </c>
      <c r="L44" s="47"/>
      <c r="M44" s="46">
        <f t="shared" si="24"/>
        <v>6000</v>
      </c>
    </row>
    <row r="45" spans="1:13" ht="23.25" x14ac:dyDescent="0.35">
      <c r="A45" s="110"/>
      <c r="B45" s="110"/>
      <c r="C45" s="110"/>
      <c r="D45" s="110"/>
      <c r="E45" s="110"/>
      <c r="F45" s="110"/>
      <c r="G45" s="110"/>
      <c r="H45" s="78"/>
      <c r="I45" s="79"/>
      <c r="J45" s="80"/>
      <c r="K45" s="70"/>
      <c r="L45" s="70"/>
      <c r="M45" s="66"/>
    </row>
    <row r="46" spans="1:13" ht="23.25" x14ac:dyDescent="0.35">
      <c r="A46" s="102" t="s">
        <v>44</v>
      </c>
      <c r="B46" s="102"/>
      <c r="C46" s="102"/>
      <c r="D46" s="102"/>
      <c r="E46" s="102"/>
      <c r="F46" s="102"/>
      <c r="G46" s="102"/>
      <c r="H46" s="32"/>
      <c r="I46" s="111">
        <f>I48+I49+I50+I47</f>
        <v>27850</v>
      </c>
      <c r="J46" s="111"/>
      <c r="K46" s="111"/>
      <c r="L46" s="111"/>
      <c r="M46" s="111"/>
    </row>
    <row r="47" spans="1:13" ht="23.25" x14ac:dyDescent="0.35">
      <c r="A47" s="91">
        <v>2305</v>
      </c>
      <c r="B47" s="108" t="s">
        <v>2</v>
      </c>
      <c r="C47" s="108"/>
      <c r="D47" s="108"/>
      <c r="E47" s="93">
        <v>1500</v>
      </c>
      <c r="F47" s="31">
        <v>1500</v>
      </c>
      <c r="G47" s="7">
        <f t="shared" ref="G47" si="25">E47-F47</f>
        <v>0</v>
      </c>
      <c r="H47" s="32">
        <v>5000</v>
      </c>
      <c r="I47" s="42">
        <f t="shared" ref="I47" si="26">E47+H47</f>
        <v>6500</v>
      </c>
      <c r="J47" s="50">
        <f t="shared" ref="J47" si="27">A47</f>
        <v>2305</v>
      </c>
      <c r="K47" s="47" t="str">
        <f t="shared" ref="K47" si="28">B47</f>
        <v>materijal i sirovine</v>
      </c>
      <c r="L47" s="47"/>
      <c r="M47" s="46">
        <f t="shared" ref="M47" si="29">I47-F47</f>
        <v>5000</v>
      </c>
    </row>
    <row r="48" spans="1:13" ht="23.25" x14ac:dyDescent="0.35">
      <c r="A48" s="35">
        <v>2384</v>
      </c>
      <c r="B48" s="30" t="s">
        <v>36</v>
      </c>
      <c r="C48" s="30"/>
      <c r="D48" s="30"/>
      <c r="E48" s="31">
        <v>5000</v>
      </c>
      <c r="F48" s="31">
        <v>5000</v>
      </c>
      <c r="G48" s="7">
        <f t="shared" si="10"/>
        <v>0</v>
      </c>
      <c r="H48" s="32">
        <v>0</v>
      </c>
      <c r="I48" s="42">
        <f t="shared" si="1"/>
        <v>5000</v>
      </c>
      <c r="J48" s="50">
        <f t="shared" si="22"/>
        <v>2384</v>
      </c>
      <c r="K48" s="47" t="str">
        <f t="shared" ref="K48:K50" si="30">B48</f>
        <v>zakupnine i najamnine</v>
      </c>
      <c r="L48" s="47"/>
      <c r="M48" s="46">
        <f t="shared" si="24"/>
        <v>0</v>
      </c>
    </row>
    <row r="49" spans="1:13" ht="23.25" x14ac:dyDescent="0.35">
      <c r="A49" s="35">
        <v>2415</v>
      </c>
      <c r="B49" s="30" t="s">
        <v>28</v>
      </c>
      <c r="C49" s="30"/>
      <c r="D49" s="30"/>
      <c r="E49" s="31">
        <v>5000</v>
      </c>
      <c r="F49" s="31">
        <v>5000</v>
      </c>
      <c r="G49" s="7">
        <f t="shared" si="10"/>
        <v>0</v>
      </c>
      <c r="H49" s="32">
        <v>0</v>
      </c>
      <c r="I49" s="42">
        <f t="shared" si="1"/>
        <v>5000</v>
      </c>
      <c r="J49" s="50">
        <f t="shared" si="22"/>
        <v>2415</v>
      </c>
      <c r="K49" s="47" t="str">
        <f t="shared" si="30"/>
        <v>ostale usluge</v>
      </c>
      <c r="L49" s="47"/>
      <c r="M49" s="46">
        <f t="shared" si="24"/>
        <v>0</v>
      </c>
    </row>
    <row r="50" spans="1:13" ht="24" thickBot="1" x14ac:dyDescent="0.4">
      <c r="A50" s="36">
        <v>2453</v>
      </c>
      <c r="B50" s="13" t="s">
        <v>75</v>
      </c>
      <c r="C50" s="13"/>
      <c r="D50" s="13"/>
      <c r="E50" s="14">
        <v>11350</v>
      </c>
      <c r="F50" s="14">
        <v>8890</v>
      </c>
      <c r="G50" s="14">
        <f t="shared" si="10"/>
        <v>2460</v>
      </c>
      <c r="H50" s="15">
        <v>0</v>
      </c>
      <c r="I50" s="43">
        <f t="shared" si="1"/>
        <v>11350</v>
      </c>
      <c r="J50" s="51">
        <f t="shared" si="22"/>
        <v>2453</v>
      </c>
      <c r="K50" s="52" t="str">
        <f t="shared" si="30"/>
        <v>ostali nesp.rash.posl.</v>
      </c>
      <c r="L50" s="52"/>
      <c r="M50" s="53">
        <f t="shared" si="24"/>
        <v>2460</v>
      </c>
    </row>
    <row r="51" spans="1:13" ht="24" thickTop="1" x14ac:dyDescent="0.35">
      <c r="E51" s="1">
        <f>SUM(E5:E50)</f>
        <v>7183150.9400000004</v>
      </c>
      <c r="F51" s="1">
        <f>SUM(F5:F50)</f>
        <v>163185.06</v>
      </c>
      <c r="G51" s="1">
        <f t="shared" si="0"/>
        <v>7019965.8800000008</v>
      </c>
      <c r="H51" s="8">
        <f>SUM(H5:H50)</f>
        <v>0</v>
      </c>
      <c r="I51" s="54">
        <f>I4+I12+I18+I22+I26+I33+I46</f>
        <v>7183150.9400000004</v>
      </c>
      <c r="J51" s="55"/>
      <c r="K51" s="55"/>
      <c r="L51" s="55"/>
      <c r="M51" s="55"/>
    </row>
    <row r="54" spans="1:13" x14ac:dyDescent="0.25">
      <c r="I54" s="1"/>
    </row>
  </sheetData>
  <mergeCells count="17">
    <mergeCell ref="B47:D47"/>
    <mergeCell ref="A1:M1"/>
    <mergeCell ref="A45:G45"/>
    <mergeCell ref="A46:G46"/>
    <mergeCell ref="I46:M46"/>
    <mergeCell ref="A4:G4"/>
    <mergeCell ref="A12:G12"/>
    <mergeCell ref="A18:G18"/>
    <mergeCell ref="I18:L18"/>
    <mergeCell ref="I12:L12"/>
    <mergeCell ref="I4:L4"/>
    <mergeCell ref="I22:L22"/>
    <mergeCell ref="A22:G22"/>
    <mergeCell ref="A26:G26"/>
    <mergeCell ref="I26:M26"/>
    <mergeCell ref="A33:G33"/>
    <mergeCell ref="I33:M33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B14" sqref="B14:E14"/>
    </sheetView>
  </sheetViews>
  <sheetFormatPr defaultRowHeight="15" x14ac:dyDescent="0.25"/>
  <cols>
    <col min="1" max="1" width="18.28515625" customWidth="1"/>
    <col min="5" max="5" width="14.28515625" customWidth="1"/>
    <col min="8" max="8" width="0.42578125" customWidth="1"/>
  </cols>
  <sheetData>
    <row r="1" spans="1:8" x14ac:dyDescent="0.25">
      <c r="A1" s="107" t="s">
        <v>59</v>
      </c>
      <c r="B1" s="107"/>
      <c r="C1" s="107"/>
      <c r="D1" s="107"/>
      <c r="E1" s="107"/>
      <c r="F1" s="107"/>
      <c r="G1" s="107"/>
      <c r="H1" s="55"/>
    </row>
    <row r="2" spans="1:8" x14ac:dyDescent="0.25">
      <c r="A2" s="107"/>
      <c r="B2" s="107"/>
      <c r="C2" s="107"/>
      <c r="D2" s="107"/>
      <c r="E2" s="107"/>
      <c r="F2" s="107"/>
      <c r="G2" s="107"/>
      <c r="H2" s="55"/>
    </row>
    <row r="3" spans="1:8" ht="18.75" x14ac:dyDescent="0.3">
      <c r="A3" s="92">
        <v>6361211</v>
      </c>
      <c r="B3" s="112" t="s">
        <v>46</v>
      </c>
      <c r="C3" s="112"/>
      <c r="D3" s="112"/>
      <c r="E3" s="112"/>
      <c r="F3" s="113">
        <f>VP!I22</f>
        <v>17510</v>
      </c>
      <c r="G3" s="114"/>
      <c r="H3" s="114"/>
    </row>
    <row r="4" spans="1:8" ht="18.75" x14ac:dyDescent="0.3">
      <c r="A4" s="92">
        <v>636123401</v>
      </c>
      <c r="B4" s="112" t="s">
        <v>47</v>
      </c>
      <c r="C4" s="112"/>
      <c r="D4" s="112"/>
      <c r="E4" s="112"/>
      <c r="F4" s="113">
        <f>VP!I26</f>
        <v>6650000</v>
      </c>
      <c r="G4" s="114"/>
      <c r="H4" s="114"/>
    </row>
    <row r="5" spans="1:8" ht="18.75" x14ac:dyDescent="0.3">
      <c r="A5" s="92">
        <v>6361311</v>
      </c>
      <c r="B5" s="112" t="s">
        <v>45</v>
      </c>
      <c r="C5" s="112"/>
      <c r="D5" s="112"/>
      <c r="E5" s="112"/>
      <c r="F5" s="113">
        <f>VP!I33</f>
        <v>209000</v>
      </c>
      <c r="G5" s="114"/>
      <c r="H5" s="114"/>
    </row>
    <row r="6" spans="1:8" ht="18.75" x14ac:dyDescent="0.3">
      <c r="A6" s="92">
        <v>636221</v>
      </c>
      <c r="B6" s="112" t="s">
        <v>53</v>
      </c>
      <c r="C6" s="112"/>
      <c r="D6" s="112"/>
      <c r="E6" s="112"/>
      <c r="F6" s="113">
        <v>0</v>
      </c>
      <c r="G6" s="113"/>
      <c r="H6" s="113"/>
    </row>
    <row r="7" spans="1:8" ht="18.75" x14ac:dyDescent="0.3">
      <c r="A7" s="92">
        <v>6391135101</v>
      </c>
      <c r="B7" s="112" t="s">
        <v>54</v>
      </c>
      <c r="C7" s="112"/>
      <c r="D7" s="112"/>
      <c r="E7" s="112"/>
      <c r="F7" s="113">
        <f>ŽUPANIJA!I24</f>
        <v>0</v>
      </c>
      <c r="G7" s="113"/>
      <c r="H7" s="113"/>
    </row>
    <row r="8" spans="1:8" ht="18.75" x14ac:dyDescent="0.3">
      <c r="A8" s="92">
        <v>6391135101</v>
      </c>
      <c r="B8" s="112" t="s">
        <v>54</v>
      </c>
      <c r="C8" s="112"/>
      <c r="D8" s="112"/>
      <c r="E8" s="112"/>
      <c r="F8" s="113">
        <v>0</v>
      </c>
      <c r="G8" s="113"/>
      <c r="H8" s="113"/>
    </row>
    <row r="9" spans="1:8" ht="18.75" x14ac:dyDescent="0.3">
      <c r="A9" s="92">
        <v>6391135101</v>
      </c>
      <c r="B9" s="112" t="s">
        <v>54</v>
      </c>
      <c r="C9" s="112"/>
      <c r="D9" s="112"/>
      <c r="E9" s="112"/>
      <c r="F9" s="113">
        <v>0</v>
      </c>
      <c r="G9" s="113"/>
      <c r="H9" s="113"/>
    </row>
    <row r="10" spans="1:8" ht="18.75" x14ac:dyDescent="0.3">
      <c r="A10" s="92">
        <v>652682</v>
      </c>
      <c r="B10" s="112" t="s">
        <v>32</v>
      </c>
      <c r="C10" s="112"/>
      <c r="D10" s="112"/>
      <c r="E10" s="112"/>
      <c r="F10" s="113">
        <f>VP!I12</f>
        <v>237500</v>
      </c>
      <c r="G10" s="114"/>
      <c r="H10" s="114"/>
    </row>
    <row r="11" spans="1:8" ht="18.75" x14ac:dyDescent="0.3">
      <c r="A11" s="92">
        <v>661521</v>
      </c>
      <c r="B11" s="112" t="s">
        <v>31</v>
      </c>
      <c r="C11" s="112"/>
      <c r="D11" s="112"/>
      <c r="E11" s="112"/>
      <c r="F11" s="113">
        <f>VP!I4</f>
        <v>32000</v>
      </c>
      <c r="G11" s="114"/>
      <c r="H11" s="114"/>
    </row>
    <row r="12" spans="1:8" ht="18.75" x14ac:dyDescent="0.3">
      <c r="A12" s="92">
        <v>663134</v>
      </c>
      <c r="B12" s="112" t="s">
        <v>48</v>
      </c>
      <c r="C12" s="112"/>
      <c r="D12" s="112"/>
      <c r="E12" s="112"/>
      <c r="F12" s="113">
        <f>VP!I46</f>
        <v>27850</v>
      </c>
      <c r="G12" s="114"/>
      <c r="H12" s="114"/>
    </row>
    <row r="13" spans="1:8" ht="18.75" x14ac:dyDescent="0.3">
      <c r="A13" s="92">
        <v>67111004</v>
      </c>
      <c r="B13" s="112" t="s">
        <v>49</v>
      </c>
      <c r="C13" s="112"/>
      <c r="D13" s="112"/>
      <c r="E13" s="112"/>
      <c r="F13" s="113">
        <f>ŽUPANIJA!I2</f>
        <v>768452.59</v>
      </c>
      <c r="G13" s="114"/>
      <c r="H13" s="114"/>
    </row>
    <row r="14" spans="1:8" ht="18.75" x14ac:dyDescent="0.3">
      <c r="A14" s="92">
        <v>671110041</v>
      </c>
      <c r="B14" s="112" t="s">
        <v>57</v>
      </c>
      <c r="C14" s="112"/>
      <c r="D14" s="112"/>
      <c r="E14" s="112"/>
      <c r="F14" s="113">
        <f>ŽUPANIJA!I36</f>
        <v>0</v>
      </c>
      <c r="G14" s="113"/>
      <c r="H14" s="113"/>
    </row>
    <row r="15" spans="1:8" ht="18.75" x14ac:dyDescent="0.3">
      <c r="A15" s="92">
        <v>671110041</v>
      </c>
      <c r="B15" s="112" t="s">
        <v>55</v>
      </c>
      <c r="C15" s="112"/>
      <c r="D15" s="112"/>
      <c r="E15" s="112"/>
      <c r="F15" s="113">
        <v>0</v>
      </c>
      <c r="G15" s="113"/>
      <c r="H15" s="113"/>
    </row>
    <row r="16" spans="1:8" ht="18.75" x14ac:dyDescent="0.3">
      <c r="A16" s="92">
        <v>67121004</v>
      </c>
      <c r="B16" s="112" t="s">
        <v>56</v>
      </c>
      <c r="C16" s="112"/>
      <c r="D16" s="112"/>
      <c r="E16" s="112"/>
      <c r="F16" s="113">
        <f>ŽUPANIJA!I19</f>
        <v>361852.98</v>
      </c>
      <c r="G16" s="113"/>
      <c r="H16" s="113"/>
    </row>
    <row r="17" spans="1:8" ht="18.75" x14ac:dyDescent="0.3">
      <c r="A17" s="92">
        <v>938111</v>
      </c>
      <c r="B17" s="112" t="s">
        <v>58</v>
      </c>
      <c r="C17" s="112"/>
      <c r="D17" s="112"/>
      <c r="E17" s="112"/>
      <c r="F17" s="113">
        <v>0</v>
      </c>
      <c r="G17" s="113"/>
      <c r="H17" s="57">
        <f>SUM(F17)</f>
        <v>0</v>
      </c>
    </row>
    <row r="18" spans="1:8" ht="18.75" x14ac:dyDescent="0.3">
      <c r="A18" s="92">
        <v>922111311</v>
      </c>
      <c r="B18" s="112" t="s">
        <v>34</v>
      </c>
      <c r="C18" s="112"/>
      <c r="D18" s="112"/>
      <c r="E18" s="112"/>
      <c r="F18" s="113">
        <f>VP!I18</f>
        <v>9290.94</v>
      </c>
      <c r="G18" s="114"/>
      <c r="H18" s="114"/>
    </row>
    <row r="19" spans="1:8" ht="18.75" x14ac:dyDescent="0.3">
      <c r="A19" s="92"/>
      <c r="B19" s="112"/>
      <c r="C19" s="112"/>
      <c r="D19" s="112"/>
      <c r="E19" s="112"/>
      <c r="F19" s="121">
        <f>SUM(F3:F18)</f>
        <v>8313456.5100000007</v>
      </c>
      <c r="G19" s="122"/>
      <c r="H19" s="122"/>
    </row>
    <row r="20" spans="1:8" ht="18.75" x14ac:dyDescent="0.3">
      <c r="A20" s="92"/>
      <c r="B20" s="112"/>
      <c r="C20" s="112"/>
      <c r="D20" s="112"/>
      <c r="E20" s="112"/>
      <c r="F20" s="119"/>
      <c r="G20" s="120"/>
      <c r="H20" s="120"/>
    </row>
    <row r="21" spans="1:8" ht="18.75" x14ac:dyDescent="0.3">
      <c r="A21" s="92"/>
      <c r="B21" s="112"/>
      <c r="C21" s="112"/>
      <c r="D21" s="112"/>
      <c r="E21" s="112"/>
      <c r="F21" s="114"/>
      <c r="G21" s="114"/>
      <c r="H21" s="114"/>
    </row>
    <row r="22" spans="1:8" ht="18.75" x14ac:dyDescent="0.3">
      <c r="A22" s="92" t="s">
        <v>60</v>
      </c>
      <c r="B22" s="115">
        <f>ŽUPANIJA!I43</f>
        <v>1130305.5699999998</v>
      </c>
      <c r="C22" s="116"/>
      <c r="D22" s="116"/>
      <c r="E22" s="116"/>
      <c r="F22" s="113"/>
      <c r="G22" s="114"/>
      <c r="H22" s="114"/>
    </row>
    <row r="23" spans="1:8" ht="18.75" x14ac:dyDescent="0.3">
      <c r="A23" s="92" t="s">
        <v>61</v>
      </c>
      <c r="B23" s="115">
        <f>VP!I51</f>
        <v>7183150.9400000004</v>
      </c>
      <c r="C23" s="116"/>
      <c r="D23" s="116"/>
      <c r="E23" s="116"/>
      <c r="F23" s="55"/>
      <c r="G23" s="55"/>
      <c r="H23" s="55"/>
    </row>
    <row r="24" spans="1:8" ht="18.75" x14ac:dyDescent="0.3">
      <c r="A24" s="92" t="s">
        <v>62</v>
      </c>
      <c r="B24" s="115">
        <f>B22+B23</f>
        <v>8313456.5099999998</v>
      </c>
      <c r="C24" s="116"/>
      <c r="D24" s="116"/>
      <c r="E24" s="116"/>
      <c r="F24" s="113">
        <f>F19-B24</f>
        <v>0</v>
      </c>
      <c r="G24" s="114"/>
      <c r="H24" s="114"/>
    </row>
    <row r="25" spans="1:8" ht="18.75" x14ac:dyDescent="0.3">
      <c r="A25" s="92"/>
      <c r="B25" s="112"/>
      <c r="C25" s="112"/>
      <c r="D25" s="112"/>
      <c r="E25" s="112"/>
      <c r="F25" s="114"/>
      <c r="G25" s="114"/>
      <c r="H25" s="114"/>
    </row>
    <row r="26" spans="1:8" ht="18.75" x14ac:dyDescent="0.3">
      <c r="A26" s="41"/>
      <c r="B26" s="118"/>
      <c r="C26" s="118"/>
      <c r="D26" s="118"/>
      <c r="E26" s="118"/>
      <c r="F26" s="117"/>
      <c r="G26" s="117"/>
      <c r="H26" s="117"/>
    </row>
  </sheetData>
  <mergeCells count="48">
    <mergeCell ref="B4:E4"/>
    <mergeCell ref="F4:H4"/>
    <mergeCell ref="F20:H20"/>
    <mergeCell ref="F24:H24"/>
    <mergeCell ref="F25:H25"/>
    <mergeCell ref="F19:H19"/>
    <mergeCell ref="B5:E5"/>
    <mergeCell ref="B10:E10"/>
    <mergeCell ref="B11:E11"/>
    <mergeCell ref="B12:E12"/>
    <mergeCell ref="B13:E13"/>
    <mergeCell ref="B18:E18"/>
    <mergeCell ref="B6:E6"/>
    <mergeCell ref="B24:E24"/>
    <mergeCell ref="B25:E25"/>
    <mergeCell ref="F6:H6"/>
    <mergeCell ref="F5:H5"/>
    <mergeCell ref="F10:H10"/>
    <mergeCell ref="F11:H11"/>
    <mergeCell ref="F12:H12"/>
    <mergeCell ref="F13:H13"/>
    <mergeCell ref="B9:E9"/>
    <mergeCell ref="F26:H26"/>
    <mergeCell ref="F21:H21"/>
    <mergeCell ref="F22:H22"/>
    <mergeCell ref="B26:E26"/>
    <mergeCell ref="F18:H18"/>
    <mergeCell ref="B19:E19"/>
    <mergeCell ref="B17:E17"/>
    <mergeCell ref="B20:E20"/>
    <mergeCell ref="B21:E21"/>
    <mergeCell ref="B22:E22"/>
    <mergeCell ref="B3:E3"/>
    <mergeCell ref="F3:H3"/>
    <mergeCell ref="F17:G17"/>
    <mergeCell ref="B23:E23"/>
    <mergeCell ref="A1:G2"/>
    <mergeCell ref="B16:E16"/>
    <mergeCell ref="F16:H16"/>
    <mergeCell ref="F7:H7"/>
    <mergeCell ref="F8:H8"/>
    <mergeCell ref="F9:H9"/>
    <mergeCell ref="B14:E14"/>
    <mergeCell ref="B15:E15"/>
    <mergeCell ref="F14:H14"/>
    <mergeCell ref="F15:H15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ŽUPANIJA</vt:lpstr>
      <vt:lpstr>VP</vt:lpstr>
      <vt:lpstr>PRIHOD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skole</cp:lastModifiedBy>
  <cp:lastPrinted>2022-06-07T09:56:51Z</cp:lastPrinted>
  <dcterms:created xsi:type="dcterms:W3CDTF">2020-06-26T05:31:44Z</dcterms:created>
  <dcterms:modified xsi:type="dcterms:W3CDTF">2022-06-20T05:48:07Z</dcterms:modified>
</cp:coreProperties>
</file>