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PLAN 2023 - I rebalans\"/>
    </mc:Choice>
  </mc:AlternateContent>
  <xr:revisionPtr revIDLastSave="0" documentId="13_ncr:1_{61406369-D9F1-4223-B95C-1FAEDB268608}" xr6:coauthVersionLast="47" xr6:coauthVersionMax="47" xr10:uidLastSave="{00000000-0000-0000-0000-000000000000}"/>
  <bookViews>
    <workbookView xWindow="585" yWindow="30" windowWidth="28215" windowHeight="15570" activeTab="3" xr2:uid="{00000000-000D-0000-FFFF-FFFF00000000}"/>
  </bookViews>
  <sheets>
    <sheet name="Sheet1" sheetId="1" r:id="rId1"/>
    <sheet name="Sheet2" sheetId="2" r:id="rId2"/>
    <sheet name="List1" sheetId="4" state="hidden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G9" i="2"/>
  <c r="G23" i="2"/>
  <c r="G31" i="2"/>
  <c r="G35" i="2" s="1"/>
  <c r="H144" i="3"/>
  <c r="G144" i="3"/>
  <c r="F144" i="3"/>
  <c r="E144" i="3"/>
  <c r="D144" i="3"/>
  <c r="H142" i="3"/>
  <c r="H140" i="3"/>
  <c r="G140" i="3"/>
  <c r="E140" i="3"/>
  <c r="D140" i="3"/>
  <c r="H136" i="3"/>
  <c r="H133" i="3"/>
  <c r="H130" i="3"/>
  <c r="G130" i="3"/>
  <c r="F130" i="3"/>
  <c r="E130" i="3"/>
  <c r="D130" i="3"/>
  <c r="H126" i="3"/>
  <c r="H123" i="3" s="1"/>
  <c r="H120" i="3"/>
  <c r="H117" i="3" s="1"/>
  <c r="H110" i="3"/>
  <c r="H114" i="3"/>
  <c r="H104" i="3"/>
  <c r="G104" i="3"/>
  <c r="F104" i="3"/>
  <c r="E104" i="3"/>
  <c r="D104" i="3"/>
  <c r="H100" i="3"/>
  <c r="H96" i="3"/>
  <c r="H92" i="3"/>
  <c r="H86" i="3"/>
  <c r="H82" i="3"/>
  <c r="H78" i="3"/>
  <c r="H74" i="3"/>
  <c r="H71" i="3"/>
  <c r="H67" i="3"/>
  <c r="H63" i="3"/>
  <c r="H59" i="3"/>
  <c r="H56" i="3"/>
  <c r="H52" i="3"/>
  <c r="H49" i="3"/>
  <c r="H46" i="3"/>
  <c r="H42" i="3"/>
  <c r="H38" i="3"/>
  <c r="H32" i="3"/>
  <c r="H29" i="3" s="1"/>
  <c r="H25" i="3"/>
  <c r="H20" i="3"/>
  <c r="H15" i="3"/>
  <c r="I25" i="1"/>
  <c r="I18" i="1"/>
  <c r="I15" i="1"/>
  <c r="I14" i="1"/>
  <c r="I13" i="1"/>
  <c r="I12" i="1"/>
  <c r="I10" i="1"/>
  <c r="I9" i="1"/>
  <c r="H89" i="3" l="1"/>
  <c r="H107" i="3"/>
  <c r="H35" i="3"/>
  <c r="H12" i="3"/>
  <c r="H9" i="2"/>
  <c r="I9" i="2"/>
  <c r="I35" i="2"/>
  <c r="H35" i="2"/>
  <c r="F17" i="2"/>
  <c r="J144" i="3"/>
  <c r="I144" i="3"/>
  <c r="G137" i="3"/>
  <c r="G136" i="3" s="1"/>
  <c r="G134" i="3"/>
  <c r="G133" i="3" s="1"/>
  <c r="G127" i="3"/>
  <c r="G126" i="3" s="1"/>
  <c r="G115" i="3"/>
  <c r="G114" i="3" s="1"/>
  <c r="G107" i="3" s="1"/>
  <c r="G97" i="3"/>
  <c r="G96" i="3" s="1"/>
  <c r="G93" i="3"/>
  <c r="G92" i="3" s="1"/>
  <c r="G87" i="3"/>
  <c r="G86" i="3" s="1"/>
  <c r="G82" i="3"/>
  <c r="G79" i="3"/>
  <c r="G78" i="3" s="1"/>
  <c r="G75" i="3"/>
  <c r="G74" i="3" s="1"/>
  <c r="G72" i="3"/>
  <c r="G71" i="3" s="1"/>
  <c r="G68" i="3"/>
  <c r="G67" i="3" s="1"/>
  <c r="G61" i="3"/>
  <c r="G60" i="3"/>
  <c r="G57" i="3"/>
  <c r="G56" i="3" s="1"/>
  <c r="E57" i="3"/>
  <c r="G53" i="3"/>
  <c r="G52" i="3" s="1"/>
  <c r="G50" i="3"/>
  <c r="G49" i="3" s="1"/>
  <c r="G47" i="3"/>
  <c r="G46" i="3" s="1"/>
  <c r="G39" i="3"/>
  <c r="G38" i="3" s="1"/>
  <c r="G33" i="3"/>
  <c r="G26" i="3"/>
  <c r="G27" i="3"/>
  <c r="G22" i="3"/>
  <c r="G21" i="3"/>
  <c r="G17" i="3"/>
  <c r="G16" i="3"/>
  <c r="G123" i="3" l="1"/>
  <c r="G89" i="3"/>
  <c r="G59" i="3"/>
  <c r="G35" i="3" s="1"/>
  <c r="G15" i="3"/>
  <c r="G25" i="3"/>
  <c r="G20" i="3"/>
  <c r="D142" i="3"/>
  <c r="D136" i="3"/>
  <c r="D133" i="3"/>
  <c r="D126" i="3"/>
  <c r="D120" i="3"/>
  <c r="D117" i="3" s="1"/>
  <c r="D114" i="3"/>
  <c r="D110" i="3"/>
  <c r="D100" i="3"/>
  <c r="D96" i="3"/>
  <c r="D92" i="3"/>
  <c r="D86" i="3"/>
  <c r="D82" i="3"/>
  <c r="D78" i="3"/>
  <c r="D74" i="3"/>
  <c r="D71" i="3"/>
  <c r="D67" i="3"/>
  <c r="D63" i="3"/>
  <c r="D56" i="3"/>
  <c r="D52" i="3"/>
  <c r="D49" i="3"/>
  <c r="D46" i="3"/>
  <c r="D42" i="3"/>
  <c r="D38" i="3"/>
  <c r="D32" i="3"/>
  <c r="D29" i="3" s="1"/>
  <c r="D25" i="3"/>
  <c r="F32" i="2"/>
  <c r="G25" i="1"/>
  <c r="G18" i="1"/>
  <c r="G15" i="1"/>
  <c r="G14" i="1"/>
  <c r="G12" i="1"/>
  <c r="G10" i="1"/>
  <c r="G9" i="1"/>
  <c r="G12" i="3" l="1"/>
  <c r="D107" i="3"/>
  <c r="D123" i="3"/>
  <c r="E93" i="3"/>
  <c r="D20" i="3"/>
  <c r="D15" i="3"/>
  <c r="E43" i="3"/>
  <c r="D59" i="3"/>
  <c r="D35" i="3" s="1"/>
  <c r="F92" i="3"/>
  <c r="D89" i="3"/>
  <c r="D32" i="2"/>
  <c r="F42" i="3"/>
  <c r="E42" i="3" s="1"/>
  <c r="F33" i="2"/>
  <c r="F31" i="2" s="1"/>
  <c r="F11" i="2"/>
  <c r="E31" i="3"/>
  <c r="E30" i="3"/>
  <c r="E137" i="3"/>
  <c r="E134" i="3"/>
  <c r="F126" i="3"/>
  <c r="E121" i="3"/>
  <c r="F114" i="3"/>
  <c r="E114" i="3" s="1"/>
  <c r="E111" i="3"/>
  <c r="E101" i="3"/>
  <c r="E97" i="3"/>
  <c r="F82" i="3"/>
  <c r="F78" i="3"/>
  <c r="E75" i="3"/>
  <c r="F71" i="3"/>
  <c r="E68" i="3"/>
  <c r="E61" i="3"/>
  <c r="F52" i="3"/>
  <c r="F49" i="3"/>
  <c r="F46" i="3"/>
  <c r="F32" i="3"/>
  <c r="F63" i="3"/>
  <c r="G13" i="1"/>
  <c r="D13" i="2" l="1"/>
  <c r="F13" i="2"/>
  <c r="D15" i="2"/>
  <c r="F15" i="2"/>
  <c r="D28" i="2"/>
  <c r="F28" i="2"/>
  <c r="D25" i="2"/>
  <c r="F25" i="2"/>
  <c r="D27" i="2"/>
  <c r="F27" i="2"/>
  <c r="F26" i="2"/>
  <c r="F29" i="3"/>
  <c r="G32" i="3"/>
  <c r="G29" i="3" s="1"/>
  <c r="D12" i="3"/>
  <c r="E92" i="3"/>
  <c r="E63" i="3"/>
  <c r="F15" i="3"/>
  <c r="F110" i="3"/>
  <c r="E110" i="3" s="1"/>
  <c r="F96" i="3"/>
  <c r="F120" i="3"/>
  <c r="F136" i="3"/>
  <c r="E136" i="3" s="1"/>
  <c r="F67" i="3"/>
  <c r="E67" i="3" s="1"/>
  <c r="F100" i="3"/>
  <c r="E100" i="3" s="1"/>
  <c r="F142" i="3"/>
  <c r="E115" i="3"/>
  <c r="F56" i="3"/>
  <c r="E56" i="3" s="1"/>
  <c r="F74" i="3"/>
  <c r="E74" i="3" s="1"/>
  <c r="F133" i="3"/>
  <c r="E133" i="3" s="1"/>
  <c r="F20" i="3"/>
  <c r="F38" i="3"/>
  <c r="E64" i="3"/>
  <c r="F25" i="3"/>
  <c r="F59" i="3"/>
  <c r="E26" i="3"/>
  <c r="E27" i="3"/>
  <c r="E16" i="3"/>
  <c r="E60" i="3"/>
  <c r="E142" i="3" l="1"/>
  <c r="F140" i="3"/>
  <c r="F9" i="2"/>
  <c r="F35" i="2"/>
  <c r="F23" i="2"/>
  <c r="F123" i="3"/>
  <c r="F89" i="3"/>
  <c r="E89" i="3" s="1"/>
  <c r="E120" i="3"/>
  <c r="F117" i="3"/>
  <c r="E117" i="3" s="1"/>
  <c r="E96" i="3"/>
  <c r="F12" i="3"/>
  <c r="F107" i="3"/>
  <c r="E107" i="3" s="1"/>
  <c r="E38" i="3"/>
  <c r="E39" i="3"/>
  <c r="E25" i="3"/>
  <c r="E59" i="3"/>
  <c r="E17" i="3"/>
  <c r="E21" i="3"/>
  <c r="E22" i="3"/>
  <c r="E82" i="3" l="1"/>
  <c r="E83" i="3"/>
  <c r="E78" i="3"/>
  <c r="E79" i="3"/>
  <c r="E71" i="3"/>
  <c r="E72" i="3"/>
  <c r="E87" i="3"/>
  <c r="E127" i="3"/>
  <c r="E33" i="3"/>
  <c r="E47" i="3"/>
  <c r="E49" i="3"/>
  <c r="E50" i="3"/>
  <c r="E52" i="3"/>
  <c r="E53" i="3"/>
  <c r="E20" i="3"/>
  <c r="E12" i="3" l="1"/>
  <c r="E15" i="3"/>
  <c r="E126" i="3"/>
  <c r="E123" i="3" s="1"/>
  <c r="E46" i="3"/>
  <c r="E29" i="3"/>
  <c r="E32" i="3"/>
  <c r="F86" i="3"/>
  <c r="F35" i="3" s="1"/>
  <c r="E86" i="3" l="1"/>
  <c r="E35" i="3" s="1"/>
</calcChain>
</file>

<file path=xl/sharedStrings.xml><?xml version="1.0" encoding="utf-8"?>
<sst xmlns="http://schemas.openxmlformats.org/spreadsheetml/2006/main" count="301" uniqueCount="190">
  <si>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</si>
  <si>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</si>
  <si>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</si>
  <si>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</si>
  <si>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</si>
  <si>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</si>
  <si>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</si>
  <si>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</si>
  <si>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</si>
  <si>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</si>
  <si>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</si>
  <si>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</si>
  <si>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</si>
  <si>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</si>
  <si>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</si>
  <si>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</si>
  <si>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</si>
  <si>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IZ PRORAČUNA</t>
  </si>
  <si>
    <t>SVEUKUPNO</t>
  </si>
  <si>
    <t>OSNOVNA ŠKOLA MARČANA</t>
  </si>
  <si>
    <t>Marčana 166, 52206 Marčana</t>
  </si>
  <si>
    <t>FINANCIJSKI PLAN</t>
  </si>
  <si>
    <t>PROJEKCIJA</t>
  </si>
  <si>
    <t>ŠIFRA</t>
  </si>
  <si>
    <t>OPIS</t>
  </si>
  <si>
    <t>RASHODI POSLOVANJA</t>
  </si>
  <si>
    <t>RASHODI ZA ZAPOSLENE</t>
  </si>
  <si>
    <t>MATERIJALNI RASHODI</t>
  </si>
  <si>
    <t>NAKNADE TROŠKOVA ZAPOSLENIMA</t>
  </si>
  <si>
    <t>2101</t>
  </si>
  <si>
    <t>A210101</t>
  </si>
  <si>
    <t>AKTIVNOST: Materijalni rashodi OŠ po kriterijima</t>
  </si>
  <si>
    <t>FINANCIJSKI RASHODI</t>
  </si>
  <si>
    <t>PROGRAM: REDOVNA DJELATNOST OSNOVNIH ŠKOLA - IZNAD STANDARDA</t>
  </si>
  <si>
    <t>A210201</t>
  </si>
  <si>
    <t>AKTIVNOST: Materijalni rashodi OŠ po stvarnom trošku iznad standarda</t>
  </si>
  <si>
    <t>AKTIVNOST: Produženi boravak</t>
  </si>
  <si>
    <t>Ravnateljica: Nensi Kaluđerović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</si>
  <si>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</si>
  <si>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</si>
  <si>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</si>
  <si>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</si>
  <si>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>AKTIVNOST: Školska kuhinja</t>
  </si>
  <si>
    <t>K240501</t>
  </si>
  <si>
    <t>AKTIVNOST: Školski namještaj i oprema</t>
  </si>
  <si>
    <t>RASHODI ZA NABAVU PROIZVEDENE DUGOTRAJNE IMOVINE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</si>
  <si>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</si>
  <si>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</si>
  <si>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</si>
  <si>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</si>
  <si>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</si>
  <si>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PROGRAM: OPREMANJE U OSNOVNIM ŠKOLAMA</t>
  </si>
  <si>
    <t>M.P.</t>
  </si>
  <si>
    <t>POMOĆI OD SUBJEKATA UNUTAR OPĆEG PRORAČUNA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</si>
  <si>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</si>
  <si>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</si>
  <si>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</si>
  <si>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</si>
  <si>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</si>
  <si>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Vlastiti prihodi osnovih škola</t>
  </si>
  <si>
    <t>izvori financiranja: Grad Pula za proračunske korisnike</t>
  </si>
  <si>
    <t xml:space="preserve">A230199 </t>
  </si>
  <si>
    <t>AKTIVNOST: Školska shema</t>
  </si>
  <si>
    <t>_________________</t>
  </si>
  <si>
    <t xml:space="preserve">Izradila: Ana Bošković                                                                     </t>
  </si>
  <si>
    <t>Predsjednica ŠO</t>
  </si>
  <si>
    <t>____________________</t>
  </si>
  <si>
    <t>izvori financiranja: Donacije za osnovne škole</t>
  </si>
  <si>
    <t>izvor financiranja: Agencija za odgoj i obrazovanje za prora.korisnike</t>
  </si>
  <si>
    <t>A230162</t>
  </si>
  <si>
    <t>AKTIVNOST: Naknada za Županijsko stručno vijeće, ŽSV</t>
  </si>
  <si>
    <t>izvori financiranja: Ministarstvo znanosti i obrazovanja za prora.k.</t>
  </si>
  <si>
    <t>K240502</t>
  </si>
  <si>
    <t>AKTIVNOST: Opremanje knjižnice</t>
  </si>
  <si>
    <t>RASHODI ZA NABAVU NEFINANCIJSKE IMOVINE</t>
  </si>
  <si>
    <t>OIB 31345551255</t>
  </si>
  <si>
    <t>izvori financiranja : Nenamjenski prihodi i primici</t>
  </si>
  <si>
    <t>A230184</t>
  </si>
  <si>
    <t>AKTIVNOST: Zavičajna nastava</t>
  </si>
  <si>
    <t>izvori financiranja: Ministarstvo poljoprivrede za proračunske korisnike</t>
  </si>
  <si>
    <t>PRIHODI OD PRO.PRO.I ROBE TE PRUŽENIH USL.I PRIHODA OD DONACIJA</t>
  </si>
  <si>
    <t>izvori financiranja: Decentralizirana sredstva za osnovne škole</t>
  </si>
  <si>
    <t>izvori finaciranja: Nenamjenski prihodi i primici</t>
  </si>
  <si>
    <t>47300</t>
  </si>
  <si>
    <t>55254</t>
  </si>
  <si>
    <t>55359</t>
  </si>
  <si>
    <t>A230116</t>
  </si>
  <si>
    <t>izvori financiranja: MZO za proračunske korisnike</t>
  </si>
  <si>
    <t>AKTIVNOST: Školski list, časopisi i knjige</t>
  </si>
  <si>
    <t>PLAN 2022.</t>
  </si>
  <si>
    <t>A210104</t>
  </si>
  <si>
    <t>AKTIVNOST: Plaće i drugi rashodi za zaposlene osnovnih škola</t>
  </si>
  <si>
    <t>izvori financiranja: Prihodi od Ministarstva obrazovanja</t>
  </si>
  <si>
    <t xml:space="preserve">       RASHODI I IZDACI ZA TROGODIŠNJE RAZDOBLJE I </t>
  </si>
  <si>
    <t xml:space="preserve">               PREMA PRORAČUNSKOJ KLASIFIKACIJI</t>
  </si>
  <si>
    <t>2301</t>
  </si>
  <si>
    <t>PROGRAM: PROGRAMI OBRAZOVANJA IZNAD STANDARDA</t>
  </si>
  <si>
    <t xml:space="preserve">A230102 AKTIVNOST: Županijska natjecanja </t>
  </si>
  <si>
    <t>58300</t>
  </si>
  <si>
    <t>izvori financiranja: Ostale institudije za osnovne škole</t>
  </si>
  <si>
    <t>izvor financiranja: MZO za proračunske korisnike</t>
  </si>
  <si>
    <t>PLAN 2023.</t>
  </si>
  <si>
    <t>A230106</t>
  </si>
  <si>
    <t>A230107</t>
  </si>
  <si>
    <t>A230203</t>
  </si>
  <si>
    <t>AKTIVNOST: Medni dan</t>
  </si>
  <si>
    <t>A240101</t>
  </si>
  <si>
    <t>AKTIVNOST: Investicijsko održavanje OŠ -minimalni standard</t>
  </si>
  <si>
    <t>izvor financiranja: Decentralizirana sredstva za osnovne škole</t>
  </si>
  <si>
    <t>PROGRAM: KAPITALNA ULAGANJA U OSNOVNE ŠKOLE</t>
  </si>
  <si>
    <t>K240301</t>
  </si>
  <si>
    <t>AKTIVNOST: Projektna dokumentacija osnovnih škola</t>
  </si>
  <si>
    <t>izvor financiranja: Decentralizirana sredstva za kapitalno za osnovne škole</t>
  </si>
  <si>
    <t>RASHODI ZA NABAVU NEPRIZVE.DUGOTRAJNE IMOVINE</t>
  </si>
  <si>
    <t>izvori financiranja: Nenamjenski prihodi i primici</t>
  </si>
  <si>
    <t>11001</t>
  </si>
  <si>
    <t xml:space="preserve">      Petra Gortan</t>
  </si>
  <si>
    <t xml:space="preserve">    Petra Gortan</t>
  </si>
  <si>
    <t>RASHODI I IZDACI ISKAZANI PO VRSTAMA</t>
  </si>
  <si>
    <t>VRSTA TROŠKA</t>
  </si>
  <si>
    <t>NAKN. GRAĐANIMA I KUĆANSTVIMA</t>
  </si>
  <si>
    <t>RASHODI ZA NABAVU NEF.IMOVINE</t>
  </si>
  <si>
    <t>RASH.ZA NAB.PROIZVED.DUG.IMOV.</t>
  </si>
  <si>
    <t>UKUPNO</t>
  </si>
  <si>
    <t>RAZLIKA</t>
  </si>
  <si>
    <t xml:space="preserve">PROJEKCIJA PLANA 2024. </t>
  </si>
  <si>
    <t>PLAN 2022</t>
  </si>
  <si>
    <t>Projekcija plana 
za 2024.</t>
  </si>
  <si>
    <t>IZVORI FINANCIRANJA</t>
  </si>
  <si>
    <t>PROJEKCIJA 2024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</si>
  <si>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</si>
  <si>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</si>
  <si>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</si>
  <si>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</si>
  <si>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</si>
  <si>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48</t>
  </si>
  <si>
    <t>Decentralizirana sredstva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</si>
  <si>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</si>
  <si>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</si>
  <si>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</si>
  <si>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</si>
  <si>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</si>
  <si>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</si>
  <si>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</si>
  <si>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</si>
  <si>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_________________________</t>
  </si>
  <si>
    <t xml:space="preserve">        Predsjednica ŠO</t>
  </si>
  <si>
    <t xml:space="preserve">               Petra Gortan</t>
  </si>
  <si>
    <t>A230104 AKTIVNOST: Pomoćnici u nastavi</t>
  </si>
  <si>
    <t>A230202</t>
  </si>
  <si>
    <t>AKTIVNOST: Građanski odgoj</t>
  </si>
  <si>
    <t>RASHODI ZA NABAVU NEPROIZV.DUGOTRAJNE IMOVINE</t>
  </si>
  <si>
    <t>Marčana,</t>
  </si>
  <si>
    <t xml:space="preserve"> PLAN 2022.</t>
  </si>
  <si>
    <t>PLAN 2023. euro</t>
  </si>
  <si>
    <t>PLAN 2024. euro</t>
  </si>
  <si>
    <t>PLAN 2025. euro</t>
  </si>
  <si>
    <t xml:space="preserve">PROJEKCIJA PLANA 2025. </t>
  </si>
  <si>
    <t>PLAN ZA 2023.</t>
  </si>
  <si>
    <t>PLAN ZA 2022.</t>
  </si>
  <si>
    <t>Projekcija plana 
za 2025.</t>
  </si>
  <si>
    <t>PLAN ZA 2023. euro</t>
  </si>
  <si>
    <t xml:space="preserve">                       FINANCIJSKI PLAN OSNOVNE ŠKOLE MARČANA ZA 2023. I  PROJEKCIJA PLANA ZA  2024. I 2025. GODINU</t>
  </si>
  <si>
    <t>PROJEKCIJA 2025</t>
  </si>
  <si>
    <r>
      <t xml:space="preserve">149077 / 19.786 </t>
    </r>
    <r>
      <rPr>
        <sz val="8"/>
        <color indexed="16"/>
        <rFont val="Calibri"/>
        <family val="2"/>
        <charset val="238"/>
      </rPr>
      <t>€</t>
    </r>
  </si>
  <si>
    <r>
      <t xml:space="preserve">45000 / 5.972 </t>
    </r>
    <r>
      <rPr>
        <sz val="8"/>
        <color indexed="16"/>
        <rFont val="Calibri"/>
        <family val="2"/>
        <charset val="238"/>
      </rPr>
      <t>€</t>
    </r>
  </si>
  <si>
    <r>
      <t xml:space="preserve">75000 / 9.954 </t>
    </r>
    <r>
      <rPr>
        <sz val="8"/>
        <color indexed="16"/>
        <rFont val="Calibri"/>
        <family val="2"/>
        <charset val="238"/>
      </rPr>
      <t>€</t>
    </r>
  </si>
  <si>
    <r>
      <t xml:space="preserve">684884 / 90.900 </t>
    </r>
    <r>
      <rPr>
        <sz val="8"/>
        <color indexed="16"/>
        <rFont val="Calibri"/>
        <family val="2"/>
        <charset val="238"/>
      </rPr>
      <t>€</t>
    </r>
  </si>
  <si>
    <r>
      <t xml:space="preserve">3733907 / 495.574 </t>
    </r>
    <r>
      <rPr>
        <sz val="8"/>
        <color indexed="16"/>
        <rFont val="Calibri"/>
        <family val="2"/>
        <charset val="238"/>
      </rPr>
      <t>€</t>
    </r>
  </si>
  <si>
    <r>
      <t xml:space="preserve">390000 / 51.762 </t>
    </r>
    <r>
      <rPr>
        <sz val="8"/>
        <color indexed="16"/>
        <rFont val="Calibri"/>
        <family val="2"/>
        <charset val="238"/>
      </rPr>
      <t>€</t>
    </r>
  </si>
  <si>
    <r>
      <t xml:space="preserve">9600 / 1.274 </t>
    </r>
    <r>
      <rPr>
        <sz val="8"/>
        <color indexed="16"/>
        <rFont val="Calibri"/>
        <family val="2"/>
        <charset val="238"/>
      </rPr>
      <t>€</t>
    </r>
  </si>
  <si>
    <r>
      <t xml:space="preserve">2000 / 265 </t>
    </r>
    <r>
      <rPr>
        <sz val="8"/>
        <color indexed="16"/>
        <rFont val="Calibri"/>
        <family val="2"/>
        <charset val="238"/>
      </rPr>
      <t>€</t>
    </r>
  </si>
  <si>
    <r>
      <t xml:space="preserve">5.089.468,00 kn / 675.490 </t>
    </r>
    <r>
      <rPr>
        <sz val="8"/>
        <color indexed="16"/>
        <rFont val="Calibri"/>
        <family val="2"/>
        <charset val="238"/>
      </rPr>
      <t>€</t>
    </r>
  </si>
  <si>
    <t>PLAN 2023</t>
  </si>
  <si>
    <t>1. rebalans plana  2023</t>
  </si>
  <si>
    <t>A230208</t>
  </si>
  <si>
    <t>AKTIVNOST: Prehrana za učenike u OŠ</t>
  </si>
  <si>
    <t>A230209</t>
  </si>
  <si>
    <t>AKTIVNOST: Menstrualne higijenske potrepštine</t>
  </si>
  <si>
    <t>izvori financiranja: Min. rada, miro. sus., obitelji i soc. pol.za prora. k.</t>
  </si>
  <si>
    <t>TEKUĆE DONACIJE U NARAVI</t>
  </si>
  <si>
    <t>K240510</t>
  </si>
  <si>
    <t>AKTIVNOST: Opremanje školskih kuhinja u OŠ</t>
  </si>
  <si>
    <t>Datum:  27.6.2023.</t>
  </si>
  <si>
    <t>400-02/23-01/01</t>
  </si>
  <si>
    <t>2163-5-3-23-1</t>
  </si>
  <si>
    <t>Marčana, 27.6.2023.</t>
  </si>
  <si>
    <t>27.6.2023.</t>
  </si>
  <si>
    <t xml:space="preserve">OPĆI DIO        1. IZMJENE I DOPUNE </t>
  </si>
  <si>
    <t>1. REBALANS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</si>
</sst>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[$-1041A]#,##0.00;\-\ #,##0.00"/>
    <numFmt numFmtId="165" formatCode="#,##0\ [$€-1];\-#,##0\ [$€-1]"/>
    <numFmt numFmtId="166" formatCode="#,##0\ [$€-1]"/>
    <numFmt numFmtId="167" formatCode="0_ ;\-0\ 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8"/>
      <color indexed="16"/>
      <name val="Arial"/>
      <charset val="238"/>
    </font>
    <font>
      <sz val="10"/>
      <color indexed="8"/>
      <name val="MS Sans Serif"/>
      <charset val="238"/>
    </font>
    <font>
      <b/>
      <sz val="10"/>
      <name val="Calibri"/>
      <family val="2"/>
      <charset val="238"/>
    </font>
    <font>
      <b/>
      <sz val="8"/>
      <name val="Arial"/>
      <family val="2"/>
      <charset val="238"/>
    </font>
    <font>
      <sz val="8"/>
      <color indexed="16"/>
      <name val="Calibri"/>
      <family val="2"/>
      <charset val="238"/>
    </font>
    <font>
      <sz val="8"/>
      <color indexed="16"/>
      <name val="Arial"/>
      <family val="2"/>
      <charset val="238"/>
    </font>
    <font>
      <b/>
      <sz val="8"/>
      <color indexed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8" fillId="0" borderId="0"/>
    <xf numFmtId="0" fontId="27" fillId="0" borderId="0"/>
    <xf numFmtId="44" fontId="8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6" fillId="0" borderId="2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center" wrapText="1"/>
    </xf>
    <xf numFmtId="0" fontId="6" fillId="0" borderId="3" xfId="1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8" fillId="0" borderId="3" xfId="1" applyNumberFormat="1" applyFont="1" applyFill="1" applyBorder="1" applyAlignment="1" applyProtection="1"/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5" fillId="0" borderId="2" xfId="1" applyFont="1" applyBorder="1" applyAlignment="1">
      <alignment horizontal="left"/>
    </xf>
    <xf numFmtId="0" fontId="7" fillId="0" borderId="2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center" wrapText="1"/>
    </xf>
    <xf numFmtId="0" fontId="7" fillId="0" borderId="3" xfId="1" quotePrefix="1" applyNumberFormat="1" applyFont="1" applyFill="1" applyBorder="1" applyAlignment="1" applyProtection="1">
      <alignment horizontal="left"/>
    </xf>
    <xf numFmtId="3" fontId="7" fillId="0" borderId="2" xfId="1" applyNumberFormat="1" applyFont="1" applyBorder="1" applyAlignment="1">
      <alignment horizontal="right"/>
    </xf>
    <xf numFmtId="0" fontId="7" fillId="0" borderId="3" xfId="1" quotePrefix="1" applyFont="1" applyBorder="1" applyAlignment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7" fillId="0" borderId="0" xfId="0" applyFont="1"/>
    <xf numFmtId="0" fontId="12" fillId="3" borderId="0" xfId="0" applyFont="1" applyFill="1"/>
    <xf numFmtId="0" fontId="0" fillId="3" borderId="0" xfId="0" applyFill="1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0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49" fontId="1" fillId="0" borderId="0" xfId="0" applyNumberFormat="1" applyFont="1" applyBorder="1"/>
    <xf numFmtId="0" fontId="13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3" borderId="0" xfId="0" applyNumberForma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left"/>
    </xf>
    <xf numFmtId="49" fontId="0" fillId="0" borderId="0" xfId="0" applyNumberFormat="1" applyFont="1" applyBorder="1"/>
    <xf numFmtId="0" fontId="16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3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/>
    <xf numFmtId="3" fontId="0" fillId="2" borderId="0" xfId="0" applyNumberFormat="1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0" fillId="3" borderId="0" xfId="0" applyFont="1" applyFill="1" applyBorder="1"/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Fill="1" applyBorder="1"/>
    <xf numFmtId="0" fontId="21" fillId="0" borderId="0" xfId="2" applyFont="1" applyFill="1" applyBorder="1" applyAlignment="1">
      <alignment horizontal="left" vertical="center" wrapText="1"/>
    </xf>
    <xf numFmtId="0" fontId="22" fillId="0" borderId="0" xfId="0" applyFont="1" applyBorder="1"/>
    <xf numFmtId="0" fontId="22" fillId="0" borderId="0" xfId="0" applyFont="1"/>
    <xf numFmtId="0" fontId="23" fillId="0" borderId="0" xfId="0" applyFont="1" applyBorder="1"/>
    <xf numFmtId="0" fontId="23" fillId="0" borderId="0" xfId="0" applyFont="1"/>
    <xf numFmtId="0" fontId="23" fillId="0" borderId="0" xfId="0" applyFont="1" applyFill="1" applyBorder="1"/>
    <xf numFmtId="0" fontId="23" fillId="0" borderId="0" xfId="0" applyFont="1" applyAlignment="1">
      <alignment horizontal="right"/>
    </xf>
    <xf numFmtId="0" fontId="24" fillId="3" borderId="0" xfId="0" applyFont="1" applyFill="1"/>
    <xf numFmtId="0" fontId="25" fillId="0" borderId="0" xfId="0" applyFont="1"/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/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4" fontId="26" fillId="0" borderId="0" xfId="0" applyNumberFormat="1" applyFont="1" applyAlignment="1" applyProtection="1">
      <alignment horizontal="center" vertical="center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64" fontId="26" fillId="0" borderId="7" xfId="0" applyNumberFormat="1" applyFont="1" applyBorder="1" applyAlignment="1" applyProtection="1">
      <alignment horizontal="center" vertical="center" wrapText="1"/>
      <protection locked="0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Alignment="1" applyProtection="1">
      <alignment horizontal="right" vertical="center" wrapText="1"/>
      <protection locked="0"/>
    </xf>
    <xf numFmtId="165" fontId="26" fillId="0" borderId="5" xfId="0" applyNumberFormat="1" applyFont="1" applyBorder="1" applyAlignment="1" applyProtection="1">
      <alignment horizontal="right" vertical="center" wrapText="1"/>
      <protection locked="0"/>
    </xf>
    <xf numFmtId="166" fontId="1" fillId="0" borderId="0" xfId="0" applyNumberFormat="1" applyFont="1"/>
    <xf numFmtId="166" fontId="1" fillId="0" borderId="0" xfId="0" applyNumberFormat="1" applyFont="1" applyBorder="1"/>
    <xf numFmtId="164" fontId="26" fillId="0" borderId="0" xfId="0" applyNumberFormat="1" applyFont="1" applyAlignment="1" applyProtection="1">
      <alignment horizontal="center" vertical="center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164" fontId="26" fillId="0" borderId="0" xfId="0" applyNumberFormat="1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wrapText="1"/>
    </xf>
    <xf numFmtId="0" fontId="15" fillId="0" borderId="2" xfId="1" applyNumberFormat="1" applyFont="1" applyFill="1" applyBorder="1" applyAlignment="1" applyProtection="1">
      <alignment horizontal="left" wrapText="1"/>
    </xf>
    <xf numFmtId="0" fontId="8" fillId="0" borderId="3" xfId="1" applyNumberFormat="1" applyFont="1" applyFill="1" applyBorder="1" applyAlignment="1" applyProtection="1">
      <alignment wrapText="1"/>
    </xf>
    <xf numFmtId="0" fontId="15" fillId="0" borderId="2" xfId="1" quotePrefix="1" applyNumberFormat="1" applyFont="1" applyFill="1" applyBorder="1" applyAlignment="1" applyProtection="1">
      <alignment horizontal="left" wrapText="1"/>
    </xf>
    <xf numFmtId="0" fontId="15" fillId="0" borderId="2" xfId="1" quotePrefix="1" applyFont="1" applyBorder="1" applyAlignment="1">
      <alignment horizontal="left"/>
    </xf>
    <xf numFmtId="0" fontId="8" fillId="0" borderId="3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2" xfId="1" applyNumberFormat="1" applyFont="1" applyFill="1" applyBorder="1" applyAlignment="1" applyProtection="1">
      <alignment horizontal="left"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167" fontId="32" fillId="0" borderId="0" xfId="0" applyNumberFormat="1" applyFont="1" applyAlignment="1" applyProtection="1">
      <alignment horizontal="right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167" fontId="32" fillId="0" borderId="5" xfId="0" applyNumberFormat="1" applyFont="1" applyBorder="1" applyAlignment="1" applyProtection="1">
      <alignment horizontal="right" vertical="center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167" fontId="32" fillId="0" borderId="6" xfId="0" applyNumberFormat="1" applyFont="1" applyBorder="1" applyAlignment="1" applyProtection="1">
      <alignment horizontal="right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164" fontId="31" fillId="0" borderId="6" xfId="0" applyNumberFormat="1" applyFont="1" applyBorder="1" applyAlignment="1" applyProtection="1">
      <alignment horizontal="center" vertical="center" wrapText="1"/>
      <protection locked="0"/>
    </xf>
    <xf numFmtId="164" fontId="26" fillId="0" borderId="6" xfId="0" applyNumberFormat="1" applyFont="1" applyBorder="1" applyAlignment="1" applyProtection="1">
      <alignment horizontal="center" vertical="center" wrapText="1"/>
      <protection locked="0"/>
    </xf>
    <xf numFmtId="164" fontId="31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horizontal="center" vertical="center" wrapText="1"/>
      <protection locked="0"/>
    </xf>
    <xf numFmtId="164" fontId="31" fillId="0" borderId="5" xfId="0" applyNumberFormat="1" applyFont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Border="1" applyAlignment="1" applyProtection="1">
      <alignment horizontal="center" vertical="center" wrapText="1"/>
      <protection locked="0"/>
    </xf>
  </cellXfs>
  <cellStyles count="6">
    <cellStyle name="Normalno" xfId="0" builtinId="0"/>
    <cellStyle name="Normalno 2" xfId="3" xr:uid="{65151FED-4850-4108-949D-1997A9055401}"/>
    <cellStyle name="Obično 4" xfId="1" xr:uid="{00000000-0005-0000-0000-000001000000}"/>
    <cellStyle name="Obično 4 2" xfId="4" xr:uid="{368A75A2-F522-429F-B118-11D0477DAE3B}"/>
    <cellStyle name="Obično_List7" xfId="2" xr:uid="{00000000-0005-0000-0000-000002000000}"/>
    <cellStyle name="Valuta 2" xfId="5" xr:uid="{84668D0C-CA65-4DD5-8F56-8C2901ACC4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workbookViewId="0">
      <selection activeCell="F9" sqref="F9"/>
    </sheetView>
  </sheetViews>
  <sheetFormatPr defaultRowHeight="15" x14ac:dyDescent="0.25"/>
  <cols>
    <col min="5" max="5" width="15" customWidth="1"/>
    <col min="6" max="6" width="20" style="8" customWidth="1"/>
    <col min="7" max="7" width="23" style="8" customWidth="1"/>
    <col min="8" max="8" width="20" customWidth="1"/>
    <col min="9" max="10" width="20" style="8" customWidth="1"/>
    <col min="11" max="11" width="22.140625" customWidth="1"/>
    <col min="12" max="12" width="22.140625" style="8" customWidth="1"/>
  </cols>
  <sheetData>
    <row r="1" spans="1:12" s="8" customFormat="1" x14ac:dyDescent="0.25">
      <c r="A1" s="8" t="s">
        <v>19</v>
      </c>
    </row>
    <row r="2" spans="1:12" s="8" customFormat="1" x14ac:dyDescent="0.25">
      <c r="A2" s="8" t="s">
        <v>20</v>
      </c>
    </row>
    <row r="3" spans="1:12" x14ac:dyDescent="0.25">
      <c r="A3" s="8" t="s">
        <v>75</v>
      </c>
    </row>
    <row r="4" spans="1:12" ht="41.25" customHeight="1" x14ac:dyDescent="0.25">
      <c r="A4" s="120" t="s">
        <v>162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/>
    </row>
    <row r="5" spans="1:12" ht="15.75" customHeight="1" x14ac:dyDescent="0.25">
      <c r="A5" s="120" t="s">
        <v>188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/>
    </row>
    <row r="6" spans="1:12" x14ac:dyDescent="0.25">
      <c r="A6" s="8" t="s">
        <v>54</v>
      </c>
      <c r="B6" s="8" t="s">
        <v>184</v>
      </c>
      <c r="C6" s="8"/>
      <c r="D6" s="8"/>
      <c r="E6" s="8"/>
      <c r="F6" s="85"/>
      <c r="H6" s="85"/>
      <c r="I6" s="85"/>
      <c r="J6" s="85"/>
      <c r="K6" s="9"/>
    </row>
    <row r="7" spans="1:12" x14ac:dyDescent="0.25">
      <c r="A7" s="8" t="s">
        <v>55</v>
      </c>
      <c r="B7" s="8" t="s">
        <v>185</v>
      </c>
      <c r="C7" s="8"/>
      <c r="D7" s="8"/>
      <c r="E7" s="8"/>
      <c r="F7" s="9"/>
      <c r="H7" s="9"/>
      <c r="I7" s="9"/>
      <c r="J7" s="9"/>
      <c r="K7" s="8"/>
    </row>
    <row r="8" spans="1:12" ht="33" customHeight="1" x14ac:dyDescent="0.25">
      <c r="A8" s="2"/>
      <c r="B8" s="3"/>
      <c r="C8" s="3"/>
      <c r="D8" s="4"/>
      <c r="E8" s="5"/>
      <c r="F8" s="99" t="s">
        <v>159</v>
      </c>
      <c r="G8" s="28" t="s">
        <v>124</v>
      </c>
      <c r="H8" s="99" t="s">
        <v>158</v>
      </c>
      <c r="I8" s="99" t="s">
        <v>161</v>
      </c>
      <c r="J8" s="107" t="s">
        <v>174</v>
      </c>
      <c r="K8" s="30" t="s">
        <v>127</v>
      </c>
      <c r="L8" s="30" t="s">
        <v>160</v>
      </c>
    </row>
    <row r="9" spans="1:12" x14ac:dyDescent="0.25">
      <c r="A9" s="108" t="s">
        <v>0</v>
      </c>
      <c r="B9" s="109"/>
      <c r="C9" s="109"/>
      <c r="D9" s="109"/>
      <c r="E9" s="112"/>
      <c r="F9" s="11">
        <v>5499594</v>
      </c>
      <c r="G9" s="11">
        <f>SUM(H9-F9)</f>
        <v>-410116</v>
      </c>
      <c r="H9" s="11">
        <v>5089478</v>
      </c>
      <c r="I9" s="11">
        <f>SUM(H9/7.5345)</f>
        <v>675489.81352445413</v>
      </c>
      <c r="J9" s="11">
        <v>860623</v>
      </c>
      <c r="K9" s="12">
        <v>5032744</v>
      </c>
      <c r="L9" s="12">
        <v>5032744</v>
      </c>
    </row>
    <row r="10" spans="1:12" x14ac:dyDescent="0.25">
      <c r="A10" s="108" t="s">
        <v>1</v>
      </c>
      <c r="B10" s="109"/>
      <c r="C10" s="109"/>
      <c r="D10" s="109"/>
      <c r="E10" s="112"/>
      <c r="F10" s="12">
        <v>5499594</v>
      </c>
      <c r="G10" s="11">
        <f>SUM(H10-F10)</f>
        <v>-410116</v>
      </c>
      <c r="H10" s="12">
        <v>5089478</v>
      </c>
      <c r="I10" s="12">
        <f>SUM(H10/7.5345)</f>
        <v>675489.81352445413</v>
      </c>
      <c r="J10" s="12">
        <v>860622.61</v>
      </c>
      <c r="K10" s="12">
        <v>5032744</v>
      </c>
      <c r="L10" s="12">
        <v>5032744</v>
      </c>
    </row>
    <row r="11" spans="1:12" x14ac:dyDescent="0.25">
      <c r="A11" s="111" t="s">
        <v>2</v>
      </c>
      <c r="B11" s="112"/>
      <c r="C11" s="112"/>
      <c r="D11" s="112"/>
      <c r="E11" s="112"/>
      <c r="F11" s="12"/>
      <c r="G11" s="12"/>
      <c r="H11" s="12"/>
      <c r="I11" s="12"/>
      <c r="J11" s="12"/>
      <c r="K11" s="12"/>
      <c r="L11" s="12"/>
    </row>
    <row r="12" spans="1:12" x14ac:dyDescent="0.25">
      <c r="A12" s="13" t="s">
        <v>3</v>
      </c>
      <c r="B12" s="10"/>
      <c r="C12" s="10"/>
      <c r="D12" s="10"/>
      <c r="E12" s="10"/>
      <c r="F12" s="12">
        <v>5085983</v>
      </c>
      <c r="G12" s="11">
        <f t="shared" ref="G12:G15" si="0">SUM(H12-F12)</f>
        <v>495</v>
      </c>
      <c r="H12" s="12">
        <v>5086478</v>
      </c>
      <c r="I12" s="12">
        <f>SUM(H12/7.5345)</f>
        <v>675091.6450992102</v>
      </c>
      <c r="J12" s="12">
        <v>860225</v>
      </c>
      <c r="K12" s="12">
        <v>5032744</v>
      </c>
      <c r="L12" s="12">
        <v>5032744</v>
      </c>
    </row>
    <row r="13" spans="1:12" x14ac:dyDescent="0.25">
      <c r="A13" s="110" t="s">
        <v>4</v>
      </c>
      <c r="B13" s="109"/>
      <c r="C13" s="109"/>
      <c r="D13" s="109"/>
      <c r="E13" s="109"/>
      <c r="F13" s="11">
        <v>5349094</v>
      </c>
      <c r="G13" s="11">
        <f t="shared" si="0"/>
        <v>-302116</v>
      </c>
      <c r="H13" s="11">
        <v>5046978</v>
      </c>
      <c r="I13" s="11">
        <f>SUM(H13/7.5345)</f>
        <v>669849.09416683251</v>
      </c>
      <c r="J13" s="11">
        <v>854982</v>
      </c>
      <c r="K13" s="11">
        <v>4975743</v>
      </c>
      <c r="L13" s="11">
        <v>4975743</v>
      </c>
    </row>
    <row r="14" spans="1:12" x14ac:dyDescent="0.25">
      <c r="A14" s="111" t="s">
        <v>5</v>
      </c>
      <c r="B14" s="112"/>
      <c r="C14" s="112"/>
      <c r="D14" s="112"/>
      <c r="E14" s="112"/>
      <c r="F14" s="11">
        <v>150500</v>
      </c>
      <c r="G14" s="11">
        <f t="shared" si="0"/>
        <v>-108000</v>
      </c>
      <c r="H14" s="11">
        <v>42500</v>
      </c>
      <c r="I14" s="11">
        <f>SUM(H14/7.5345)</f>
        <v>5640.7193576216068</v>
      </c>
      <c r="J14" s="11">
        <v>5641</v>
      </c>
      <c r="K14" s="11">
        <v>42500</v>
      </c>
      <c r="L14" s="11">
        <v>42500</v>
      </c>
    </row>
    <row r="15" spans="1:12" x14ac:dyDescent="0.25">
      <c r="A15" s="110" t="s">
        <v>6</v>
      </c>
      <c r="B15" s="109"/>
      <c r="C15" s="109"/>
      <c r="D15" s="109"/>
      <c r="E15" s="109"/>
      <c r="F15" s="11">
        <v>2500</v>
      </c>
      <c r="G15" s="11">
        <f t="shared" si="0"/>
        <v>500</v>
      </c>
      <c r="H15" s="11">
        <v>3000</v>
      </c>
      <c r="I15" s="11">
        <f>SUM(H15/7.5345)</f>
        <v>398.16842524387812</v>
      </c>
      <c r="J15" s="11">
        <v>398</v>
      </c>
      <c r="K15" s="11">
        <v>3000</v>
      </c>
      <c r="L15" s="11">
        <v>3000</v>
      </c>
    </row>
    <row r="16" spans="1:12" x14ac:dyDescent="0.25">
      <c r="A16" s="113"/>
      <c r="B16" s="114"/>
      <c r="C16" s="114"/>
      <c r="D16" s="114"/>
      <c r="E16" s="114"/>
      <c r="F16" s="115"/>
      <c r="G16" s="115"/>
      <c r="H16" s="115"/>
      <c r="I16" s="115"/>
      <c r="J16" s="115"/>
      <c r="K16" s="115"/>
      <c r="L16"/>
    </row>
    <row r="17" spans="1:12" ht="31.5" customHeight="1" x14ac:dyDescent="0.25">
      <c r="A17" s="14"/>
      <c r="B17" s="15"/>
      <c r="C17" s="15"/>
      <c r="D17" s="16"/>
      <c r="E17" s="17"/>
      <c r="F17" s="30" t="s">
        <v>126</v>
      </c>
      <c r="G17" s="28" t="s">
        <v>124</v>
      </c>
      <c r="H17" s="30" t="s">
        <v>173</v>
      </c>
      <c r="I17" s="99" t="s">
        <v>161</v>
      </c>
      <c r="J17" s="107" t="s">
        <v>174</v>
      </c>
      <c r="K17" s="30" t="s">
        <v>127</v>
      </c>
      <c r="L17" s="30" t="s">
        <v>160</v>
      </c>
    </row>
    <row r="18" spans="1:12" x14ac:dyDescent="0.25">
      <c r="A18" s="116" t="s">
        <v>7</v>
      </c>
      <c r="B18" s="117"/>
      <c r="C18" s="117"/>
      <c r="D18" s="117"/>
      <c r="E18" s="118"/>
      <c r="F18" s="18">
        <v>2500</v>
      </c>
      <c r="G18" s="11">
        <f>SUM(H18-F18)</f>
        <v>500</v>
      </c>
      <c r="H18" s="18">
        <v>3000</v>
      </c>
      <c r="I18" s="11">
        <f>SUM(H18/7.5345)</f>
        <v>398.16842524387812</v>
      </c>
      <c r="J18" s="11">
        <v>398</v>
      </c>
      <c r="K18" s="11">
        <v>3000</v>
      </c>
      <c r="L18" s="11">
        <v>3000</v>
      </c>
    </row>
    <row r="19" spans="1:12" x14ac:dyDescent="0.25">
      <c r="A19" s="119"/>
      <c r="B19" s="114"/>
      <c r="C19" s="114"/>
      <c r="D19" s="114"/>
      <c r="E19" s="114"/>
      <c r="F19" s="115"/>
      <c r="G19" s="115"/>
      <c r="H19" s="115"/>
      <c r="I19" s="115"/>
      <c r="J19" s="115"/>
      <c r="K19" s="115"/>
      <c r="L19"/>
    </row>
    <row r="20" spans="1:12" ht="34.5" customHeight="1" x14ac:dyDescent="0.25">
      <c r="A20" s="14"/>
      <c r="B20" s="15"/>
      <c r="C20" s="15"/>
      <c r="D20" s="16"/>
      <c r="E20" s="17"/>
      <c r="F20" s="30" t="s">
        <v>89</v>
      </c>
      <c r="G20" s="28" t="s">
        <v>124</v>
      </c>
      <c r="H20" s="30" t="s">
        <v>101</v>
      </c>
      <c r="I20" s="99" t="s">
        <v>161</v>
      </c>
      <c r="J20" s="107" t="s">
        <v>174</v>
      </c>
      <c r="K20" s="30" t="s">
        <v>127</v>
      </c>
      <c r="L20" s="30" t="s">
        <v>160</v>
      </c>
    </row>
    <row r="21" spans="1:12" x14ac:dyDescent="0.25">
      <c r="A21" s="108" t="s">
        <v>8</v>
      </c>
      <c r="B21" s="109"/>
      <c r="C21" s="109"/>
      <c r="D21" s="109"/>
      <c r="E21" s="109"/>
      <c r="F21" s="12"/>
      <c r="G21" s="12"/>
      <c r="H21" s="12"/>
      <c r="I21" s="12"/>
      <c r="J21" s="12"/>
      <c r="K21" s="12"/>
      <c r="L21" s="12"/>
    </row>
    <row r="22" spans="1:12" x14ac:dyDescent="0.25">
      <c r="A22" s="108" t="s">
        <v>9</v>
      </c>
      <c r="B22" s="109"/>
      <c r="C22" s="109"/>
      <c r="D22" s="109"/>
      <c r="E22" s="109"/>
      <c r="F22" s="12"/>
      <c r="G22" s="12"/>
      <c r="H22" s="12"/>
      <c r="I22" s="12"/>
      <c r="J22" s="12"/>
      <c r="K22" s="12"/>
      <c r="L22" s="12"/>
    </row>
    <row r="23" spans="1:12" x14ac:dyDescent="0.25">
      <c r="A23" s="110" t="s">
        <v>10</v>
      </c>
      <c r="B23" s="109"/>
      <c r="C23" s="109"/>
      <c r="D23" s="109"/>
      <c r="E23" s="109"/>
      <c r="F23" s="12"/>
      <c r="G23" s="12"/>
      <c r="H23" s="12"/>
      <c r="I23" s="12"/>
      <c r="J23" s="12"/>
      <c r="K23" s="12"/>
      <c r="L23" s="12"/>
    </row>
    <row r="24" spans="1:12" x14ac:dyDescent="0.25">
      <c r="A24" s="19"/>
      <c r="B24" s="20"/>
      <c r="C24" s="21"/>
      <c r="D24" s="22"/>
      <c r="E24" s="20"/>
      <c r="F24" s="23"/>
      <c r="G24" s="23"/>
      <c r="H24" s="23"/>
      <c r="I24" s="23"/>
      <c r="J24" s="23"/>
      <c r="K24" s="23"/>
      <c r="L24" s="23"/>
    </row>
    <row r="25" spans="1:12" x14ac:dyDescent="0.25">
      <c r="A25" s="110" t="s">
        <v>11</v>
      </c>
      <c r="B25" s="109"/>
      <c r="C25" s="109"/>
      <c r="D25" s="109"/>
      <c r="E25" s="109"/>
      <c r="F25" s="12">
        <v>2500</v>
      </c>
      <c r="G25" s="11">
        <f>SUM(H25-F25)</f>
        <v>500</v>
      </c>
      <c r="H25" s="12">
        <v>3000</v>
      </c>
      <c r="I25" s="11">
        <f>SUM(H25/7.5345)</f>
        <v>398.16842524387812</v>
      </c>
      <c r="J25" s="11">
        <v>398</v>
      </c>
      <c r="K25" s="12">
        <v>3000</v>
      </c>
      <c r="L25" s="12">
        <v>3000</v>
      </c>
    </row>
    <row r="26" spans="1:12" x14ac:dyDescent="0.25">
      <c r="A26" s="8" t="s">
        <v>152</v>
      </c>
      <c r="B26" s="8" t="s">
        <v>187</v>
      </c>
      <c r="H26" s="8"/>
      <c r="K26" s="8" t="s">
        <v>65</v>
      </c>
    </row>
    <row r="27" spans="1:12" x14ac:dyDescent="0.25">
      <c r="F27" s="24"/>
      <c r="H27" s="24" t="s">
        <v>52</v>
      </c>
      <c r="I27" s="24"/>
      <c r="J27" s="24"/>
      <c r="K27" s="8" t="s">
        <v>63</v>
      </c>
    </row>
    <row r="28" spans="1:12" x14ac:dyDescent="0.25">
      <c r="K28" s="8" t="s">
        <v>117</v>
      </c>
    </row>
  </sheetData>
  <mergeCells count="15">
    <mergeCell ref="A11:E11"/>
    <mergeCell ref="A4:K4"/>
    <mergeCell ref="A5:K5"/>
    <mergeCell ref="A9:E9"/>
    <mergeCell ref="A10:E10"/>
    <mergeCell ref="A21:E21"/>
    <mergeCell ref="A22:E22"/>
    <mergeCell ref="A23:E23"/>
    <mergeCell ref="A25:E25"/>
    <mergeCell ref="A13:E13"/>
    <mergeCell ref="A14:E14"/>
    <mergeCell ref="A15:E15"/>
    <mergeCell ref="A16:K16"/>
    <mergeCell ref="A18:E18"/>
    <mergeCell ref="A19:K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workbookViewId="0">
      <selection activeCell="D52" sqref="D52"/>
    </sheetView>
  </sheetViews>
  <sheetFormatPr defaultRowHeight="15" x14ac:dyDescent="0.25"/>
  <cols>
    <col min="1" max="1" width="7.7109375" customWidth="1"/>
    <col min="2" max="2" width="62.5703125" customWidth="1"/>
    <col min="3" max="3" width="14.5703125" style="8" customWidth="1"/>
    <col min="4" max="4" width="16.5703125" style="8" customWidth="1"/>
    <col min="5" max="5" width="14.5703125" customWidth="1"/>
    <col min="6" max="7" width="14.5703125" style="8" customWidth="1"/>
    <col min="8" max="8" width="17.85546875" customWidth="1"/>
    <col min="9" max="9" width="16.28515625" style="8" customWidth="1"/>
    <col min="10" max="10" width="12.85546875" customWidth="1"/>
    <col min="11" max="11" width="16.7109375" customWidth="1"/>
  </cols>
  <sheetData>
    <row r="1" spans="1:9" ht="15.75" x14ac:dyDescent="0.25">
      <c r="A1" s="27" t="s">
        <v>19</v>
      </c>
      <c r="B1" s="27"/>
      <c r="E1" s="1"/>
      <c r="H1" s="1"/>
    </row>
    <row r="2" spans="1:9" ht="15.75" x14ac:dyDescent="0.25">
      <c r="A2" s="27" t="s">
        <v>20</v>
      </c>
      <c r="B2" s="27"/>
      <c r="E2" s="1"/>
      <c r="H2" s="1"/>
    </row>
    <row r="3" spans="1:9" x14ac:dyDescent="0.25">
      <c r="A3" s="8" t="s">
        <v>54</v>
      </c>
      <c r="B3" s="8" t="s">
        <v>184</v>
      </c>
      <c r="E3" s="1"/>
      <c r="H3" s="1"/>
    </row>
    <row r="4" spans="1:9" x14ac:dyDescent="0.25">
      <c r="A4" s="8" t="s">
        <v>55</v>
      </c>
      <c r="B4" s="8" t="s">
        <v>185</v>
      </c>
      <c r="E4" s="1"/>
      <c r="H4" s="1"/>
    </row>
    <row r="5" spans="1:9" ht="19.5" customHeight="1" x14ac:dyDescent="0.4">
      <c r="A5" s="1"/>
      <c r="B5" s="29" t="s">
        <v>12</v>
      </c>
      <c r="C5" s="6"/>
      <c r="D5" s="6"/>
      <c r="E5" s="6"/>
      <c r="F5" s="6"/>
      <c r="G5" s="6"/>
      <c r="H5" s="7"/>
      <c r="I5" s="7"/>
    </row>
    <row r="6" spans="1:9" ht="6" hidden="1" customHeight="1" thickBot="1" x14ac:dyDescent="0.3">
      <c r="A6" s="1"/>
      <c r="B6" s="1"/>
      <c r="E6" s="1"/>
      <c r="H6" s="1"/>
    </row>
    <row r="7" spans="1:9" ht="16.5" customHeight="1" x14ac:dyDescent="0.3">
      <c r="A7" s="71" t="s">
        <v>13</v>
      </c>
      <c r="B7" s="33"/>
      <c r="C7" s="33"/>
      <c r="D7" s="33"/>
      <c r="E7" s="33"/>
      <c r="F7" s="33"/>
      <c r="G7" s="33"/>
      <c r="H7" s="33"/>
      <c r="I7" s="33"/>
    </row>
    <row r="8" spans="1:9" ht="27" customHeight="1" x14ac:dyDescent="0.25">
      <c r="A8" s="72" t="s">
        <v>14</v>
      </c>
      <c r="B8" s="73" t="s">
        <v>15</v>
      </c>
      <c r="C8" s="96" t="s">
        <v>89</v>
      </c>
      <c r="D8" s="74" t="s">
        <v>124</v>
      </c>
      <c r="E8" s="96" t="s">
        <v>101</v>
      </c>
      <c r="F8" s="97" t="s">
        <v>154</v>
      </c>
      <c r="G8" s="107" t="s">
        <v>174</v>
      </c>
      <c r="H8" s="75" t="s">
        <v>125</v>
      </c>
      <c r="I8" s="75" t="s">
        <v>157</v>
      </c>
    </row>
    <row r="9" spans="1:9" ht="24.75" customHeight="1" x14ac:dyDescent="0.25">
      <c r="A9" s="35">
        <v>6</v>
      </c>
      <c r="B9" s="42" t="s">
        <v>1</v>
      </c>
      <c r="C9" s="43">
        <v>5499595</v>
      </c>
      <c r="D9" s="43">
        <v>-410127</v>
      </c>
      <c r="E9" s="43">
        <v>5089468</v>
      </c>
      <c r="F9" s="103">
        <f>SUM(F11+F13+F15+F17)</f>
        <v>675488.48629636993</v>
      </c>
      <c r="G9" s="103">
        <f>SUM(G11:G17)</f>
        <v>860623</v>
      </c>
      <c r="H9" s="103">
        <f>SUM(H11+H13+H15+H17)</f>
        <v>673365</v>
      </c>
      <c r="I9" s="103">
        <f>SUM(I11+I13+I15+I17)</f>
        <v>673365</v>
      </c>
    </row>
    <row r="10" spans="1:9" s="8" customFormat="1" x14ac:dyDescent="0.25">
      <c r="A10" s="33"/>
      <c r="B10" s="51"/>
      <c r="C10" s="44"/>
      <c r="D10" s="44"/>
      <c r="E10" s="44"/>
      <c r="F10" s="44"/>
      <c r="G10" s="44"/>
      <c r="H10" s="44"/>
      <c r="I10" s="44"/>
    </row>
    <row r="11" spans="1:9" s="8" customFormat="1" x14ac:dyDescent="0.25">
      <c r="A11" s="35">
        <v>63</v>
      </c>
      <c r="B11" s="42" t="s">
        <v>53</v>
      </c>
      <c r="C11" s="43">
        <v>4207956</v>
      </c>
      <c r="D11" s="43">
        <v>-74449</v>
      </c>
      <c r="E11" s="43">
        <v>4133507</v>
      </c>
      <c r="F11" s="43">
        <f>SUM(E11/7.5345)</f>
        <v>548610.65764151572</v>
      </c>
      <c r="G11" s="43">
        <v>686527</v>
      </c>
      <c r="H11" s="43">
        <v>548611</v>
      </c>
      <c r="I11" s="43">
        <v>548611</v>
      </c>
    </row>
    <row r="12" spans="1:9" s="8" customFormat="1" x14ac:dyDescent="0.25">
      <c r="A12" s="33"/>
      <c r="B12" s="51"/>
      <c r="C12" s="33"/>
      <c r="D12" s="33"/>
      <c r="E12" s="33"/>
      <c r="F12" s="33"/>
      <c r="G12" s="33"/>
      <c r="H12" s="33"/>
      <c r="I12" s="33"/>
    </row>
    <row r="13" spans="1:9" x14ac:dyDescent="0.25">
      <c r="A13" s="35">
        <v>65</v>
      </c>
      <c r="B13" s="42" t="s">
        <v>16</v>
      </c>
      <c r="C13" s="43">
        <v>120000</v>
      </c>
      <c r="D13" s="43">
        <f t="shared" ref="D13:D15" si="0">SUM(E13-C13)</f>
        <v>0</v>
      </c>
      <c r="E13" s="43">
        <v>120000</v>
      </c>
      <c r="F13" s="43">
        <f>SUM(E13/7.5345)</f>
        <v>15926.737009755125</v>
      </c>
      <c r="G13" s="43">
        <v>19000</v>
      </c>
      <c r="H13" s="43">
        <v>15927</v>
      </c>
      <c r="I13" s="43">
        <v>15927</v>
      </c>
    </row>
    <row r="14" spans="1:9" s="8" customFormat="1" x14ac:dyDescent="0.25">
      <c r="A14" s="33"/>
      <c r="B14" s="51"/>
      <c r="C14" s="44"/>
      <c r="D14" s="44"/>
      <c r="E14" s="44"/>
      <c r="F14" s="44"/>
      <c r="G14" s="44"/>
      <c r="H14" s="44"/>
      <c r="I14" s="44"/>
    </row>
    <row r="15" spans="1:9" s="8" customFormat="1" ht="19.5" customHeight="1" x14ac:dyDescent="0.25">
      <c r="A15" s="35">
        <v>66</v>
      </c>
      <c r="B15" s="77" t="s">
        <v>80</v>
      </c>
      <c r="C15" s="43">
        <v>2000</v>
      </c>
      <c r="D15" s="43">
        <f t="shared" si="0"/>
        <v>0</v>
      </c>
      <c r="E15" s="43">
        <v>2000</v>
      </c>
      <c r="F15" s="43">
        <f>SUM(E15/7.5345)</f>
        <v>265.44561682925212</v>
      </c>
      <c r="G15" s="43">
        <v>265</v>
      </c>
      <c r="H15" s="43">
        <v>265</v>
      </c>
      <c r="I15" s="43">
        <v>265</v>
      </c>
    </row>
    <row r="16" spans="1:9" s="8" customFormat="1" ht="17.25" customHeight="1" x14ac:dyDescent="0.25">
      <c r="A16" s="33"/>
      <c r="B16" s="51"/>
      <c r="C16" s="44"/>
      <c r="D16" s="44"/>
      <c r="E16" s="44"/>
      <c r="F16" s="44"/>
      <c r="G16" s="44"/>
      <c r="H16" s="44"/>
      <c r="I16" s="44"/>
    </row>
    <row r="17" spans="1:9" x14ac:dyDescent="0.25">
      <c r="A17" s="35">
        <v>67</v>
      </c>
      <c r="B17" s="42" t="s">
        <v>17</v>
      </c>
      <c r="C17" s="43">
        <v>1169639</v>
      </c>
      <c r="D17" s="43">
        <v>-335678</v>
      </c>
      <c r="E17" s="43">
        <v>833961</v>
      </c>
      <c r="F17" s="43">
        <f>SUM(E17/7.5345)</f>
        <v>110685.64602826996</v>
      </c>
      <c r="G17" s="43">
        <v>154831</v>
      </c>
      <c r="H17" s="43">
        <v>108562</v>
      </c>
      <c r="I17" s="43">
        <v>108562</v>
      </c>
    </row>
    <row r="18" spans="1:9" x14ac:dyDescent="0.25">
      <c r="A18" s="33"/>
      <c r="B18" s="51"/>
      <c r="E18" s="8"/>
    </row>
    <row r="19" spans="1:9" ht="8.25" customHeight="1" x14ac:dyDescent="0.25">
      <c r="A19" s="33"/>
      <c r="B19" s="51"/>
    </row>
    <row r="20" spans="1:9" x14ac:dyDescent="0.25">
      <c r="A20" s="78"/>
      <c r="B20" s="80" t="s">
        <v>118</v>
      </c>
    </row>
    <row r="21" spans="1:9" x14ac:dyDescent="0.25">
      <c r="A21" s="78" t="s">
        <v>14</v>
      </c>
      <c r="B21" s="78" t="s">
        <v>119</v>
      </c>
    </row>
    <row r="22" spans="1:9" s="8" customFormat="1" x14ac:dyDescent="0.25">
      <c r="A22" s="78"/>
      <c r="B22" s="78"/>
    </row>
    <row r="23" spans="1:9" x14ac:dyDescent="0.25">
      <c r="A23" s="80">
        <v>3</v>
      </c>
      <c r="B23" s="80" t="s">
        <v>25</v>
      </c>
      <c r="C23" s="88">
        <v>5324595</v>
      </c>
      <c r="D23" s="43">
        <v>-259623</v>
      </c>
      <c r="E23" s="88">
        <v>5064972</v>
      </c>
      <c r="F23" s="88">
        <f>SUM(F25+F27+F28)</f>
        <v>590516.55717034964</v>
      </c>
      <c r="G23" s="88">
        <f>SUM(G25:G29)</f>
        <v>852389</v>
      </c>
      <c r="H23" s="88"/>
      <c r="I23" s="88"/>
    </row>
    <row r="24" spans="1:9" ht="9" customHeight="1" x14ac:dyDescent="0.25">
      <c r="A24" s="78"/>
      <c r="B24" s="78"/>
      <c r="C24" s="43"/>
      <c r="D24" s="44"/>
      <c r="E24" s="43"/>
      <c r="F24" s="43"/>
      <c r="G24" s="43"/>
      <c r="H24" s="43"/>
      <c r="I24" s="43"/>
    </row>
    <row r="25" spans="1:9" x14ac:dyDescent="0.25">
      <c r="A25" s="81">
        <v>31</v>
      </c>
      <c r="B25" s="82" t="s">
        <v>26</v>
      </c>
      <c r="C25" s="88">
        <v>3963214</v>
      </c>
      <c r="D25" s="43">
        <f t="shared" ref="D25:D28" si="1">SUM(E25-C25)</f>
        <v>-39623</v>
      </c>
      <c r="E25" s="88">
        <v>3923591</v>
      </c>
      <c r="F25" s="88">
        <f>SUM(E25/7.5345)</f>
        <v>520750.01659035101</v>
      </c>
      <c r="G25" s="88">
        <v>636256</v>
      </c>
      <c r="H25" s="88">
        <v>518626</v>
      </c>
      <c r="I25" s="88">
        <v>518626</v>
      </c>
    </row>
    <row r="26" spans="1:9" x14ac:dyDescent="0.25">
      <c r="A26" s="81">
        <v>32</v>
      </c>
      <c r="B26" s="81" t="s">
        <v>27</v>
      </c>
      <c r="C26" s="88">
        <v>835725</v>
      </c>
      <c r="D26" s="43">
        <v>-220000</v>
      </c>
      <c r="E26" s="88">
        <v>615725</v>
      </c>
      <c r="F26" s="88">
        <f>SUM(E26/7.5345)</f>
        <v>81720.751211095616</v>
      </c>
      <c r="G26" s="88">
        <v>143218</v>
      </c>
      <c r="H26" s="88">
        <v>81721</v>
      </c>
      <c r="I26" s="88">
        <v>81721</v>
      </c>
    </row>
    <row r="27" spans="1:9" x14ac:dyDescent="0.25">
      <c r="A27" s="81">
        <v>34</v>
      </c>
      <c r="B27" s="81" t="s">
        <v>32</v>
      </c>
      <c r="C27" s="88">
        <v>6000</v>
      </c>
      <c r="D27" s="43">
        <f t="shared" si="1"/>
        <v>0</v>
      </c>
      <c r="E27" s="88">
        <v>6000</v>
      </c>
      <c r="F27" s="88">
        <f>SUM(E27/7.5345)</f>
        <v>796.33685048775624</v>
      </c>
      <c r="G27" s="88">
        <v>800</v>
      </c>
      <c r="H27" s="88">
        <v>796</v>
      </c>
      <c r="I27" s="88">
        <v>796</v>
      </c>
    </row>
    <row r="28" spans="1:9" x14ac:dyDescent="0.25">
      <c r="A28" s="81">
        <v>37</v>
      </c>
      <c r="B28" s="81" t="s">
        <v>120</v>
      </c>
      <c r="C28" s="88">
        <v>519656</v>
      </c>
      <c r="D28" s="53">
        <f t="shared" si="1"/>
        <v>0</v>
      </c>
      <c r="E28" s="88">
        <v>519656</v>
      </c>
      <c r="F28" s="88">
        <f>SUM(E28/7.5345)</f>
        <v>68970.203729510918</v>
      </c>
      <c r="G28" s="88">
        <v>71780</v>
      </c>
      <c r="H28" s="88">
        <v>68970</v>
      </c>
      <c r="I28" s="88">
        <v>68970</v>
      </c>
    </row>
    <row r="29" spans="1:9" s="8" customFormat="1" x14ac:dyDescent="0.25">
      <c r="A29" s="81">
        <v>38</v>
      </c>
      <c r="B29" s="81" t="s">
        <v>180</v>
      </c>
      <c r="C29" s="88">
        <v>0</v>
      </c>
      <c r="D29" s="53">
        <v>0</v>
      </c>
      <c r="E29" s="88">
        <v>0</v>
      </c>
      <c r="F29" s="88">
        <v>0</v>
      </c>
      <c r="G29" s="88">
        <v>335</v>
      </c>
      <c r="H29" s="88"/>
      <c r="I29" s="88"/>
    </row>
    <row r="30" spans="1:9" ht="12.75" customHeight="1" x14ac:dyDescent="0.25">
      <c r="A30" s="79"/>
      <c r="B30" s="79"/>
      <c r="C30" s="31"/>
      <c r="E30" s="31"/>
      <c r="F30" s="31"/>
      <c r="G30" s="31"/>
      <c r="H30" s="31"/>
      <c r="I30" s="31"/>
    </row>
    <row r="31" spans="1:9" ht="15.75" customHeight="1" x14ac:dyDescent="0.25">
      <c r="A31" s="81">
        <v>4</v>
      </c>
      <c r="B31" s="81" t="s">
        <v>121</v>
      </c>
      <c r="C31" s="88">
        <v>175000</v>
      </c>
      <c r="D31" s="43">
        <v>-150500</v>
      </c>
      <c r="E31" s="88">
        <v>24500</v>
      </c>
      <c r="F31" s="88">
        <f>SUM(F32+F33)</f>
        <v>3251.7088061583381</v>
      </c>
      <c r="G31" s="88">
        <f>SUM(G32:G33)</f>
        <v>8234</v>
      </c>
      <c r="H31" s="88"/>
      <c r="I31" s="88"/>
    </row>
    <row r="32" spans="1:9" s="8" customFormat="1" ht="15.75" customHeight="1" x14ac:dyDescent="0.25">
      <c r="A32" s="81">
        <v>41</v>
      </c>
      <c r="B32" s="81" t="s">
        <v>151</v>
      </c>
      <c r="C32" s="88">
        <v>115500</v>
      </c>
      <c r="D32" s="53">
        <f>SUM(E32-C32)</f>
        <v>-115500</v>
      </c>
      <c r="E32" s="88">
        <v>0</v>
      </c>
      <c r="F32" s="88">
        <f>SUM(E32/7.5345)</f>
        <v>0</v>
      </c>
      <c r="G32" s="88">
        <v>2528</v>
      </c>
      <c r="H32" s="88">
        <v>0</v>
      </c>
      <c r="I32" s="88">
        <v>0</v>
      </c>
    </row>
    <row r="33" spans="1:11" ht="16.5" customHeight="1" x14ac:dyDescent="0.25">
      <c r="A33" s="81">
        <v>42</v>
      </c>
      <c r="B33" s="81" t="s">
        <v>122</v>
      </c>
      <c r="C33" s="88">
        <v>59500</v>
      </c>
      <c r="D33" s="43">
        <v>-35000</v>
      </c>
      <c r="E33" s="88">
        <v>24500</v>
      </c>
      <c r="F33" s="88">
        <f>SUM(E33/7.5345)</f>
        <v>3251.7088061583381</v>
      </c>
      <c r="G33" s="88">
        <v>5706</v>
      </c>
      <c r="H33" s="88">
        <v>3252</v>
      </c>
      <c r="I33" s="88">
        <v>3252</v>
      </c>
    </row>
    <row r="34" spans="1:11" s="8" customFormat="1" x14ac:dyDescent="0.25">
      <c r="A34" s="79"/>
      <c r="B34" s="79"/>
      <c r="C34" s="31"/>
      <c r="E34" s="31"/>
      <c r="F34" s="31"/>
      <c r="G34" s="31"/>
      <c r="H34" s="31"/>
      <c r="I34" s="31"/>
    </row>
    <row r="35" spans="1:11" x14ac:dyDescent="0.25">
      <c r="A35" s="79"/>
      <c r="B35" s="83" t="s">
        <v>123</v>
      </c>
      <c r="C35" s="88">
        <v>5499595</v>
      </c>
      <c r="D35" s="43">
        <v>-410127</v>
      </c>
      <c r="E35" s="88">
        <v>5089468</v>
      </c>
      <c r="F35" s="102">
        <f>SUM(F25+F26+F27+F28+F33)</f>
        <v>675489.01718760363</v>
      </c>
      <c r="G35" s="102">
        <f>SUM(G23+G31)</f>
        <v>860623</v>
      </c>
      <c r="H35" s="102">
        <f>SUM(H25:H34)</f>
        <v>673365</v>
      </c>
      <c r="I35" s="102">
        <f>SUM(I24:I34)</f>
        <v>673365</v>
      </c>
    </row>
    <row r="36" spans="1:11" ht="7.5" customHeight="1" x14ac:dyDescent="0.25"/>
    <row r="37" spans="1:11" ht="22.5" x14ac:dyDescent="0.25">
      <c r="A37" s="126" t="s">
        <v>128</v>
      </c>
      <c r="B37" s="126"/>
      <c r="C37" s="126"/>
      <c r="D37" s="126" t="s">
        <v>158</v>
      </c>
      <c r="E37" s="126"/>
      <c r="F37" s="95"/>
      <c r="G37" s="105"/>
      <c r="H37" s="126" t="s">
        <v>189</v>
      </c>
      <c r="I37" s="126"/>
      <c r="J37" s="89" t="s">
        <v>129</v>
      </c>
      <c r="K37" s="89" t="s">
        <v>163</v>
      </c>
    </row>
    <row r="38" spans="1:11" x14ac:dyDescent="0.25">
      <c r="A38" s="90" t="s">
        <v>130</v>
      </c>
      <c r="B38" s="128" t="s">
        <v>131</v>
      </c>
      <c r="C38" s="128"/>
      <c r="D38" s="129" t="s">
        <v>164</v>
      </c>
      <c r="E38" s="130"/>
      <c r="F38" s="94"/>
      <c r="G38" s="104"/>
      <c r="H38" s="127">
        <v>21416</v>
      </c>
      <c r="I38" s="127"/>
      <c r="J38" s="100">
        <v>17662</v>
      </c>
      <c r="K38" s="100">
        <v>17662</v>
      </c>
    </row>
    <row r="39" spans="1:11" x14ac:dyDescent="0.25">
      <c r="A39" s="90">
        <v>32</v>
      </c>
      <c r="B39" s="122" t="s">
        <v>132</v>
      </c>
      <c r="C39" s="122"/>
      <c r="D39" s="131" t="s">
        <v>165</v>
      </c>
      <c r="E39" s="132"/>
      <c r="F39" s="94"/>
      <c r="G39" s="104"/>
      <c r="H39" s="123">
        <v>5973</v>
      </c>
      <c r="I39" s="123"/>
      <c r="J39" s="100">
        <v>5972</v>
      </c>
      <c r="K39" s="100">
        <v>5972</v>
      </c>
    </row>
    <row r="40" spans="1:11" x14ac:dyDescent="0.25">
      <c r="A40" s="90" t="s">
        <v>133</v>
      </c>
      <c r="B40" s="122" t="s">
        <v>134</v>
      </c>
      <c r="C40" s="122"/>
      <c r="D40" s="131" t="s">
        <v>166</v>
      </c>
      <c r="E40" s="132"/>
      <c r="F40" s="94"/>
      <c r="G40" s="104"/>
      <c r="H40" s="123">
        <v>10500</v>
      </c>
      <c r="I40" s="123"/>
      <c r="J40" s="100">
        <v>9954</v>
      </c>
      <c r="K40" s="100">
        <v>9954</v>
      </c>
    </row>
    <row r="41" spans="1:11" x14ac:dyDescent="0.25">
      <c r="A41" s="90" t="s">
        <v>135</v>
      </c>
      <c r="B41" s="122" t="s">
        <v>136</v>
      </c>
      <c r="C41" s="122"/>
      <c r="D41" s="131" t="s">
        <v>167</v>
      </c>
      <c r="E41" s="132"/>
      <c r="F41" s="94"/>
      <c r="G41" s="104"/>
      <c r="H41" s="123">
        <v>95942</v>
      </c>
      <c r="I41" s="123"/>
      <c r="J41" s="100">
        <v>90900</v>
      </c>
      <c r="K41" s="100">
        <v>90900</v>
      </c>
    </row>
    <row r="42" spans="1:11" x14ac:dyDescent="0.25">
      <c r="A42" s="90" t="s">
        <v>137</v>
      </c>
      <c r="B42" s="122" t="s">
        <v>138</v>
      </c>
      <c r="C42" s="122"/>
      <c r="D42" s="131" t="s">
        <v>168</v>
      </c>
      <c r="E42" s="132"/>
      <c r="F42" s="94"/>
      <c r="G42" s="104"/>
      <c r="H42" s="123">
        <v>663887</v>
      </c>
      <c r="I42" s="123"/>
      <c r="J42" s="100">
        <v>495574</v>
      </c>
      <c r="K42" s="100">
        <v>495574</v>
      </c>
    </row>
    <row r="43" spans="1:11" x14ac:dyDescent="0.25">
      <c r="A43" s="90" t="s">
        <v>139</v>
      </c>
      <c r="B43" s="122" t="s">
        <v>140</v>
      </c>
      <c r="C43" s="122"/>
      <c r="D43" s="131" t="s">
        <v>169</v>
      </c>
      <c r="E43" s="132"/>
      <c r="F43" s="94"/>
      <c r="G43" s="104"/>
      <c r="H43" s="123">
        <v>62340</v>
      </c>
      <c r="I43" s="123"/>
      <c r="J43" s="100">
        <v>51762</v>
      </c>
      <c r="K43" s="100">
        <v>51762</v>
      </c>
    </row>
    <row r="44" spans="1:11" x14ac:dyDescent="0.25">
      <c r="A44" s="90" t="s">
        <v>141</v>
      </c>
      <c r="B44" s="122" t="s">
        <v>142</v>
      </c>
      <c r="C44" s="122"/>
      <c r="D44" s="131" t="s">
        <v>170</v>
      </c>
      <c r="E44" s="132"/>
      <c r="F44" s="94"/>
      <c r="G44" s="104"/>
      <c r="H44" s="123">
        <v>300</v>
      </c>
      <c r="I44" s="123"/>
      <c r="J44" s="100">
        <v>1274</v>
      </c>
      <c r="K44" s="100">
        <v>1274</v>
      </c>
    </row>
    <row r="45" spans="1:11" x14ac:dyDescent="0.25">
      <c r="A45" s="90" t="s">
        <v>143</v>
      </c>
      <c r="B45" s="122" t="s">
        <v>144</v>
      </c>
      <c r="C45" s="122"/>
      <c r="D45" s="131" t="s">
        <v>171</v>
      </c>
      <c r="E45" s="132"/>
      <c r="F45" s="94"/>
      <c r="G45" s="104"/>
      <c r="H45" s="123">
        <v>265</v>
      </c>
      <c r="I45" s="123"/>
      <c r="J45" s="100">
        <v>265</v>
      </c>
      <c r="K45" s="100">
        <v>265</v>
      </c>
    </row>
    <row r="46" spans="1:11" x14ac:dyDescent="0.25">
      <c r="A46" s="91" t="s">
        <v>123</v>
      </c>
      <c r="B46" s="124"/>
      <c r="C46" s="124"/>
      <c r="D46" s="133" t="s">
        <v>172</v>
      </c>
      <c r="E46" s="134"/>
      <c r="F46" s="98"/>
      <c r="G46" s="106"/>
      <c r="H46" s="125">
        <f>SUM(H38:I45)</f>
        <v>860623</v>
      </c>
      <c r="I46" s="125"/>
      <c r="J46" s="101">
        <v>675490</v>
      </c>
      <c r="K46" s="101">
        <v>675490</v>
      </c>
    </row>
    <row r="48" spans="1:11" x14ac:dyDescent="0.25">
      <c r="A48" s="8"/>
      <c r="B48" s="8" t="s">
        <v>186</v>
      </c>
      <c r="E48" s="8"/>
      <c r="H48" s="8"/>
      <c r="I48" s="8" t="s">
        <v>146</v>
      </c>
      <c r="J48" s="8"/>
    </row>
    <row r="49" spans="1:10" x14ac:dyDescent="0.25">
      <c r="A49" s="8"/>
      <c r="B49" s="8"/>
      <c r="E49" s="8"/>
      <c r="H49" s="8"/>
      <c r="I49" s="8" t="s">
        <v>145</v>
      </c>
      <c r="J49" s="8"/>
    </row>
    <row r="50" spans="1:10" x14ac:dyDescent="0.25">
      <c r="A50" s="8"/>
      <c r="B50" s="8"/>
      <c r="E50" s="8"/>
      <c r="H50" s="8"/>
      <c r="I50" s="8" t="s">
        <v>147</v>
      </c>
      <c r="J50" s="8"/>
    </row>
    <row r="51" spans="1:10" x14ac:dyDescent="0.25">
      <c r="A51" s="8"/>
      <c r="B51" s="8"/>
      <c r="E51" s="8"/>
      <c r="H51" s="8"/>
      <c r="J51" s="8"/>
    </row>
  </sheetData>
  <mergeCells count="30">
    <mergeCell ref="D42:E42"/>
    <mergeCell ref="D43:E43"/>
    <mergeCell ref="D44:E44"/>
    <mergeCell ref="D45:E45"/>
    <mergeCell ref="D46:E46"/>
    <mergeCell ref="B40:C40"/>
    <mergeCell ref="H40:I40"/>
    <mergeCell ref="B41:C41"/>
    <mergeCell ref="H41:I41"/>
    <mergeCell ref="D37:E37"/>
    <mergeCell ref="D38:E38"/>
    <mergeCell ref="D39:E39"/>
    <mergeCell ref="D40:E40"/>
    <mergeCell ref="D41:E41"/>
    <mergeCell ref="B45:C45"/>
    <mergeCell ref="H45:I45"/>
    <mergeCell ref="B46:C46"/>
    <mergeCell ref="H46:I46"/>
    <mergeCell ref="A37:C37"/>
    <mergeCell ref="H37:I37"/>
    <mergeCell ref="H38:I38"/>
    <mergeCell ref="B39:C39"/>
    <mergeCell ref="B38:C38"/>
    <mergeCell ref="H39:I39"/>
    <mergeCell ref="B42:C42"/>
    <mergeCell ref="H42:I42"/>
    <mergeCell ref="B43:C43"/>
    <mergeCell ref="H43:I43"/>
    <mergeCell ref="B44:C44"/>
    <mergeCell ref="H44:I4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7EA8-6010-488C-BF6E-B3BAC981F6B5}">
  <dimension ref="A1"/>
  <sheetViews>
    <sheetView workbookViewId="0">
      <selection activeCell="E27" sqref="E27"/>
    </sheetView>
  </sheetViews>
  <sheetFormatPr defaultRowHeight="15" x14ac:dyDescent="0.25"/>
  <cols>
    <col min="3" max="3" width="21.28515625" customWidth="1"/>
    <col min="4" max="4" width="14.7109375" customWidth="1"/>
    <col min="5" max="5" width="16.5703125" customWidth="1"/>
    <col min="8" max="8" width="13.5703125" customWidth="1"/>
    <col min="9" max="9" width="13" customWidth="1"/>
    <col min="10" max="10" width="13.140625" customWidth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8"/>
  <sheetViews>
    <sheetView tabSelected="1" workbookViewId="0">
      <selection activeCell="N22" sqref="N22"/>
    </sheetView>
  </sheetViews>
  <sheetFormatPr defaultRowHeight="15" x14ac:dyDescent="0.25"/>
  <cols>
    <col min="1" max="1" width="8.28515625" customWidth="1"/>
    <col min="2" max="2" width="8" customWidth="1"/>
    <col min="3" max="3" width="55.28515625" customWidth="1"/>
    <col min="4" max="4" width="11.28515625" style="8" customWidth="1"/>
    <col min="5" max="5" width="10.5703125" style="8" customWidth="1"/>
    <col min="6" max="6" width="11.28515625" customWidth="1"/>
    <col min="7" max="8" width="11.28515625" style="8" customWidth="1"/>
    <col min="9" max="9" width="11.42578125" customWidth="1"/>
    <col min="10" max="10" width="12.7109375" style="8" customWidth="1"/>
  </cols>
  <sheetData>
    <row r="1" spans="1:13" ht="6" customHeight="1" x14ac:dyDescent="0.25"/>
    <row r="2" spans="1:13" ht="15" customHeight="1" x14ac:dyDescent="0.25">
      <c r="A2" s="9" t="s">
        <v>19</v>
      </c>
      <c r="B2" s="9"/>
      <c r="C2" s="9"/>
      <c r="F2" s="8"/>
      <c r="I2" s="8"/>
    </row>
    <row r="3" spans="1:13" ht="15" customHeight="1" x14ac:dyDescent="0.25">
      <c r="A3" s="8" t="s">
        <v>20</v>
      </c>
      <c r="B3" s="8"/>
      <c r="C3" s="8"/>
      <c r="F3" s="8"/>
      <c r="I3" s="8"/>
    </row>
    <row r="4" spans="1:13" ht="15" customHeight="1" x14ac:dyDescent="0.25">
      <c r="A4" s="8" t="s">
        <v>54</v>
      </c>
      <c r="B4" s="8" t="s">
        <v>184</v>
      </c>
      <c r="C4" s="8"/>
      <c r="F4" s="8"/>
      <c r="I4" s="8"/>
    </row>
    <row r="5" spans="1:13" ht="13.5" customHeight="1" x14ac:dyDescent="0.25">
      <c r="A5" s="8" t="s">
        <v>55</v>
      </c>
      <c r="B5" s="8" t="s">
        <v>185</v>
      </c>
      <c r="C5" s="8"/>
      <c r="F5" s="8"/>
      <c r="I5" s="8"/>
    </row>
    <row r="6" spans="1:13" s="8" customFormat="1" ht="27" customHeight="1" x14ac:dyDescent="0.25">
      <c r="C6" s="9"/>
      <c r="D6" s="25"/>
      <c r="E6" s="84"/>
      <c r="F6" s="25"/>
      <c r="G6" s="25"/>
      <c r="H6" s="25"/>
      <c r="I6" s="26"/>
      <c r="J6" s="26"/>
    </row>
    <row r="7" spans="1:13" ht="38.25" customHeight="1" x14ac:dyDescent="0.5">
      <c r="A7" s="34" t="s">
        <v>93</v>
      </c>
      <c r="B7" s="33"/>
      <c r="C7" s="33"/>
      <c r="D7" s="33"/>
      <c r="E7" s="33"/>
      <c r="F7" s="33"/>
      <c r="G7" s="33"/>
      <c r="H7" s="33"/>
      <c r="I7" s="33"/>
      <c r="J7" s="33"/>
    </row>
    <row r="8" spans="1:13" ht="33" customHeight="1" x14ac:dyDescent="0.5">
      <c r="A8" s="34" t="s">
        <v>94</v>
      </c>
      <c r="B8" s="33"/>
      <c r="C8" s="33"/>
      <c r="D8" s="33"/>
      <c r="E8" s="33"/>
      <c r="F8" s="33"/>
      <c r="G8" s="33"/>
      <c r="H8" s="33"/>
      <c r="I8" s="33"/>
      <c r="J8" s="33"/>
    </row>
    <row r="9" spans="1:13" ht="21.75" customHeight="1" x14ac:dyDescent="0.25">
      <c r="A9" s="35" t="s">
        <v>21</v>
      </c>
      <c r="B9" s="33"/>
      <c r="C9" s="33"/>
      <c r="D9" s="37"/>
      <c r="E9" s="36"/>
      <c r="F9" s="37"/>
      <c r="G9" s="37"/>
      <c r="H9" s="37"/>
      <c r="I9" s="37" t="s">
        <v>22</v>
      </c>
      <c r="J9" s="37" t="s">
        <v>22</v>
      </c>
    </row>
    <row r="10" spans="1:13" ht="26.25" customHeight="1" x14ac:dyDescent="0.25">
      <c r="A10" s="37" t="s">
        <v>23</v>
      </c>
      <c r="B10" s="38" t="s">
        <v>14</v>
      </c>
      <c r="C10" s="37" t="s">
        <v>24</v>
      </c>
      <c r="D10" s="93" t="s">
        <v>153</v>
      </c>
      <c r="E10" s="36" t="s">
        <v>124</v>
      </c>
      <c r="F10" s="93" t="s">
        <v>101</v>
      </c>
      <c r="G10" s="93" t="s">
        <v>154</v>
      </c>
      <c r="H10" s="107" t="s">
        <v>174</v>
      </c>
      <c r="I10" s="93" t="s">
        <v>155</v>
      </c>
      <c r="J10" s="93" t="s">
        <v>156</v>
      </c>
    </row>
    <row r="11" spans="1:13" s="8" customFormat="1" ht="7.5" customHeight="1" x14ac:dyDescent="0.25">
      <c r="A11" s="39"/>
      <c r="B11" s="39"/>
      <c r="C11" s="39"/>
      <c r="D11" s="40"/>
      <c r="E11" s="40"/>
      <c r="F11" s="40"/>
      <c r="G11" s="40"/>
      <c r="H11" s="40"/>
      <c r="I11" s="40"/>
      <c r="J11" s="40"/>
    </row>
    <row r="12" spans="1:13" s="8" customFormat="1" x14ac:dyDescent="0.25">
      <c r="A12" s="41" t="s">
        <v>29</v>
      </c>
      <c r="B12" s="42" t="s">
        <v>38</v>
      </c>
      <c r="C12" s="35"/>
      <c r="D12" s="43">
        <f>SUM(D15+D20+D25)</f>
        <v>4337388</v>
      </c>
      <c r="E12" s="43">
        <f>SUM(D12-F12)</f>
        <v>4</v>
      </c>
      <c r="F12" s="43">
        <f>SUM(F15+F20+F25)</f>
        <v>4337384</v>
      </c>
      <c r="G12" s="43">
        <f>SUM(G15+G20+G25)</f>
        <v>575669.78565266449</v>
      </c>
      <c r="H12" s="43">
        <f>SUM(H15+H20+H25)</f>
        <v>702094.3</v>
      </c>
      <c r="I12" s="43"/>
      <c r="J12" s="43"/>
    </row>
    <row r="13" spans="1:13" x14ac:dyDescent="0.25">
      <c r="A13" s="33" t="s">
        <v>30</v>
      </c>
      <c r="B13" s="33" t="s">
        <v>31</v>
      </c>
      <c r="C13" s="33"/>
      <c r="D13" s="44"/>
      <c r="E13" s="44"/>
      <c r="F13" s="44"/>
      <c r="G13" s="44"/>
      <c r="H13" s="44"/>
      <c r="I13" s="44"/>
      <c r="J13" s="44"/>
    </row>
    <row r="14" spans="1:13" s="8" customFormat="1" x14ac:dyDescent="0.25">
      <c r="A14" s="33">
        <v>48005</v>
      </c>
      <c r="B14" s="33" t="s">
        <v>81</v>
      </c>
      <c r="C14" s="33"/>
      <c r="D14" s="44"/>
      <c r="E14" s="44"/>
      <c r="F14" s="44"/>
      <c r="G14" s="44"/>
      <c r="H14" s="44"/>
      <c r="I14" s="44"/>
      <c r="J14" s="44"/>
      <c r="M14" s="31"/>
    </row>
    <row r="15" spans="1:13" x14ac:dyDescent="0.25">
      <c r="A15" s="33"/>
      <c r="B15" s="33">
        <v>3</v>
      </c>
      <c r="C15" s="33" t="s">
        <v>25</v>
      </c>
      <c r="D15" s="44">
        <f>SUM(D16+D17)</f>
        <v>149232</v>
      </c>
      <c r="E15" s="44">
        <f>SUM(F15-D15)</f>
        <v>-4</v>
      </c>
      <c r="F15" s="44">
        <f>SUM(F16+F17)</f>
        <v>149228</v>
      </c>
      <c r="G15" s="44">
        <f>SUM(G16+G17)</f>
        <v>19805.959254097812</v>
      </c>
      <c r="H15" s="44">
        <f>SUM(H16:H17)</f>
        <v>20041.8</v>
      </c>
      <c r="I15" s="44"/>
      <c r="J15" s="44"/>
    </row>
    <row r="16" spans="1:13" x14ac:dyDescent="0.25">
      <c r="A16" s="33"/>
      <c r="B16" s="33">
        <v>32</v>
      </c>
      <c r="C16" s="33" t="s">
        <v>27</v>
      </c>
      <c r="D16" s="44">
        <v>143232</v>
      </c>
      <c r="E16" s="44">
        <f>SUM(F16-D16)</f>
        <v>-4</v>
      </c>
      <c r="F16" s="44">
        <v>143228</v>
      </c>
      <c r="G16" s="44">
        <f>SUM(F16/7.5345)</f>
        <v>19009.622403610058</v>
      </c>
      <c r="H16" s="44">
        <v>19241.8</v>
      </c>
      <c r="I16" s="44">
        <v>19010</v>
      </c>
      <c r="J16" s="44">
        <v>19010</v>
      </c>
    </row>
    <row r="17" spans="1:14" x14ac:dyDescent="0.25">
      <c r="A17" s="33"/>
      <c r="B17" s="33">
        <v>34</v>
      </c>
      <c r="C17" s="33" t="s">
        <v>32</v>
      </c>
      <c r="D17" s="44">
        <v>6000</v>
      </c>
      <c r="E17" s="44">
        <f t="shared" ref="E17" si="0">SUM(F17-D17)</f>
        <v>0</v>
      </c>
      <c r="F17" s="44">
        <v>6000</v>
      </c>
      <c r="G17" s="44">
        <f>SUM(F17)/7.5345</f>
        <v>796.33685048775624</v>
      </c>
      <c r="H17" s="44">
        <v>800</v>
      </c>
      <c r="I17" s="44">
        <v>796</v>
      </c>
      <c r="J17" s="44">
        <v>796</v>
      </c>
    </row>
    <row r="18" spans="1:14" s="8" customFormat="1" x14ac:dyDescent="0.25">
      <c r="A18" s="33" t="s">
        <v>39</v>
      </c>
      <c r="B18" s="33" t="s">
        <v>40</v>
      </c>
      <c r="C18" s="33"/>
      <c r="D18" s="44"/>
      <c r="E18" s="44"/>
      <c r="F18" s="44"/>
      <c r="G18" s="44"/>
      <c r="H18" s="44"/>
      <c r="I18" s="44"/>
      <c r="J18" s="44"/>
    </row>
    <row r="19" spans="1:14" s="8" customFormat="1" x14ac:dyDescent="0.25">
      <c r="A19" s="33">
        <v>48005</v>
      </c>
      <c r="B19" s="33" t="s">
        <v>81</v>
      </c>
      <c r="C19" s="33"/>
      <c r="D19" s="44"/>
      <c r="E19" s="44"/>
      <c r="F19" s="44"/>
      <c r="G19" s="44"/>
      <c r="H19" s="44"/>
      <c r="I19" s="44"/>
      <c r="J19" s="44"/>
    </row>
    <row r="20" spans="1:14" s="8" customFormat="1" x14ac:dyDescent="0.25">
      <c r="A20" s="33"/>
      <c r="B20" s="33">
        <v>3</v>
      </c>
      <c r="C20" s="33" t="s">
        <v>25</v>
      </c>
      <c r="D20" s="44">
        <f>SUM(D21+D22:E22)</f>
        <v>535656</v>
      </c>
      <c r="E20" s="44">
        <f t="shared" ref="E20:E22" si="1">SUM(F20-D20)</f>
        <v>0</v>
      </c>
      <c r="F20" s="44">
        <f>SUM(F21+F22:I22)</f>
        <v>535656</v>
      </c>
      <c r="G20" s="44">
        <f>SUM(G21:G22)</f>
        <v>71093.76866414494</v>
      </c>
      <c r="H20" s="44">
        <f>SUM(H21:H22)</f>
        <v>73372.5</v>
      </c>
      <c r="I20" s="44"/>
      <c r="J20" s="44"/>
    </row>
    <row r="21" spans="1:14" s="8" customFormat="1" x14ac:dyDescent="0.25">
      <c r="A21" s="33"/>
      <c r="B21" s="33">
        <v>32</v>
      </c>
      <c r="C21" s="33" t="s">
        <v>27</v>
      </c>
      <c r="D21" s="44">
        <v>16000</v>
      </c>
      <c r="E21" s="44">
        <f t="shared" si="1"/>
        <v>0</v>
      </c>
      <c r="F21" s="44">
        <v>16000</v>
      </c>
      <c r="G21" s="44">
        <f>SUM(F21/7.5345)</f>
        <v>2123.5649346340169</v>
      </c>
      <c r="H21" s="44">
        <v>1592.7</v>
      </c>
      <c r="I21" s="44">
        <v>2124</v>
      </c>
      <c r="J21" s="44">
        <v>2124</v>
      </c>
    </row>
    <row r="22" spans="1:14" s="8" customFormat="1" x14ac:dyDescent="0.25">
      <c r="A22" s="33"/>
      <c r="B22" s="33">
        <v>37</v>
      </c>
      <c r="C22" s="33" t="s">
        <v>41</v>
      </c>
      <c r="D22" s="44">
        <v>519656</v>
      </c>
      <c r="E22" s="44">
        <f t="shared" si="1"/>
        <v>0</v>
      </c>
      <c r="F22" s="44">
        <v>519656</v>
      </c>
      <c r="G22" s="44">
        <f>SUM(F22/7.5345)</f>
        <v>68970.203729510918</v>
      </c>
      <c r="H22" s="44">
        <v>71779.8</v>
      </c>
      <c r="I22" s="44">
        <v>68970</v>
      </c>
      <c r="J22" s="44">
        <v>68970</v>
      </c>
      <c r="N22" s="31"/>
    </row>
    <row r="23" spans="1:14" s="8" customFormat="1" x14ac:dyDescent="0.25">
      <c r="A23" s="33" t="s">
        <v>90</v>
      </c>
      <c r="B23" s="33" t="s">
        <v>91</v>
      </c>
      <c r="C23" s="33"/>
      <c r="D23" s="44"/>
      <c r="E23" s="45"/>
      <c r="F23" s="44"/>
      <c r="G23" s="44"/>
      <c r="H23" s="44"/>
      <c r="I23" s="44"/>
      <c r="J23" s="44"/>
    </row>
    <row r="24" spans="1:14" s="8" customFormat="1" x14ac:dyDescent="0.25">
      <c r="A24" s="33">
        <v>53082</v>
      </c>
      <c r="B24" s="33" t="s">
        <v>92</v>
      </c>
      <c r="C24" s="33"/>
      <c r="D24" s="44"/>
      <c r="E24" s="45"/>
      <c r="F24" s="44"/>
      <c r="G24" s="44"/>
      <c r="H24" s="44"/>
      <c r="I24" s="44"/>
      <c r="J24" s="44"/>
    </row>
    <row r="25" spans="1:14" s="8" customFormat="1" x14ac:dyDescent="0.25">
      <c r="A25" s="33"/>
      <c r="B25" s="33">
        <v>3</v>
      </c>
      <c r="C25" s="33" t="s">
        <v>25</v>
      </c>
      <c r="D25" s="44">
        <f>SUM(D26+D27)</f>
        <v>3652500</v>
      </c>
      <c r="E25" s="44">
        <f t="shared" ref="E25:E27" si="2">SUM(F25-D25)</f>
        <v>0</v>
      </c>
      <c r="F25" s="44">
        <f>SUM(F26+F27)</f>
        <v>3652500</v>
      </c>
      <c r="G25" s="44">
        <f>SUM(G26:G27)</f>
        <v>484770.05773442169</v>
      </c>
      <c r="H25" s="44">
        <f>SUM(H26:H27)</f>
        <v>608680</v>
      </c>
      <c r="I25" s="44"/>
      <c r="J25" s="44"/>
    </row>
    <row r="26" spans="1:14" s="8" customFormat="1" x14ac:dyDescent="0.25">
      <c r="A26" s="33"/>
      <c r="B26" s="33">
        <v>31</v>
      </c>
      <c r="C26" s="33" t="s">
        <v>26</v>
      </c>
      <c r="D26" s="44">
        <v>3570000</v>
      </c>
      <c r="E26" s="44">
        <f t="shared" si="2"/>
        <v>0</v>
      </c>
      <c r="F26" s="44">
        <v>3570000</v>
      </c>
      <c r="G26" s="44">
        <f>SUM(F26/7.5345)</f>
        <v>473820.42604021501</v>
      </c>
      <c r="H26" s="44">
        <v>586500</v>
      </c>
      <c r="I26" s="44">
        <v>473820</v>
      </c>
      <c r="J26" s="44">
        <v>473820</v>
      </c>
    </row>
    <row r="27" spans="1:14" s="8" customFormat="1" x14ac:dyDescent="0.25">
      <c r="A27" s="33"/>
      <c r="B27" s="33">
        <v>32</v>
      </c>
      <c r="C27" s="33" t="s">
        <v>27</v>
      </c>
      <c r="D27" s="44">
        <v>82500</v>
      </c>
      <c r="E27" s="44">
        <f t="shared" si="2"/>
        <v>0</v>
      </c>
      <c r="F27" s="44">
        <v>82500</v>
      </c>
      <c r="G27" s="44">
        <f>SUM(F27/7.5345)</f>
        <v>10949.63169420665</v>
      </c>
      <c r="H27" s="44">
        <v>22180</v>
      </c>
      <c r="I27" s="44">
        <v>10950</v>
      </c>
      <c r="J27" s="44">
        <v>10950</v>
      </c>
    </row>
    <row r="28" spans="1:14" s="8" customFormat="1" ht="7.5" customHeight="1" x14ac:dyDescent="0.25">
      <c r="A28" s="39"/>
      <c r="B28" s="39"/>
      <c r="C28" s="39"/>
      <c r="D28" s="40"/>
      <c r="E28" s="40"/>
      <c r="F28" s="40"/>
      <c r="G28" s="40"/>
      <c r="H28" s="40"/>
      <c r="I28" s="40"/>
      <c r="J28" s="40"/>
    </row>
    <row r="29" spans="1:14" x14ac:dyDescent="0.25">
      <c r="A29" s="46">
        <v>2102</v>
      </c>
      <c r="B29" s="42" t="s">
        <v>33</v>
      </c>
      <c r="C29" s="35"/>
      <c r="D29" s="43">
        <f>SUM(D32)</f>
        <v>126074</v>
      </c>
      <c r="E29" s="43">
        <f t="shared" ref="E29:E33" si="3">SUM(F29-D29)</f>
        <v>0</v>
      </c>
      <c r="F29" s="43">
        <f>SUM(F32)</f>
        <v>126074</v>
      </c>
      <c r="G29" s="43">
        <f>SUM(G32)</f>
        <v>16732.895348065565</v>
      </c>
      <c r="H29" s="43">
        <f>SUM(H32)</f>
        <v>19210.43</v>
      </c>
      <c r="I29" s="43"/>
      <c r="J29" s="43"/>
    </row>
    <row r="30" spans="1:14" x14ac:dyDescent="0.25">
      <c r="A30" s="47" t="s">
        <v>34</v>
      </c>
      <c r="B30" s="33" t="s">
        <v>35</v>
      </c>
      <c r="C30" s="33"/>
      <c r="D30" s="44"/>
      <c r="E30" s="44">
        <f t="shared" si="3"/>
        <v>0</v>
      </c>
      <c r="F30" s="44"/>
      <c r="G30" s="44"/>
      <c r="H30" s="44"/>
      <c r="I30" s="44"/>
      <c r="J30" s="44"/>
    </row>
    <row r="31" spans="1:14" s="8" customFormat="1" x14ac:dyDescent="0.25">
      <c r="A31" s="48">
        <v>11001</v>
      </c>
      <c r="B31" s="33" t="s">
        <v>82</v>
      </c>
      <c r="C31" s="33"/>
      <c r="D31" s="44"/>
      <c r="E31" s="44">
        <f t="shared" si="3"/>
        <v>0</v>
      </c>
      <c r="F31" s="44"/>
      <c r="G31" s="44"/>
      <c r="H31" s="44"/>
      <c r="I31" s="44"/>
      <c r="J31" s="44"/>
    </row>
    <row r="32" spans="1:14" x14ac:dyDescent="0.25">
      <c r="A32" s="47"/>
      <c r="B32" s="33">
        <v>3</v>
      </c>
      <c r="C32" s="33" t="s">
        <v>25</v>
      </c>
      <c r="D32" s="44">
        <f>SUM(D33)</f>
        <v>126074</v>
      </c>
      <c r="E32" s="44">
        <f t="shared" si="3"/>
        <v>0</v>
      </c>
      <c r="F32" s="44">
        <f>SUM(F33)</f>
        <v>126074</v>
      </c>
      <c r="G32" s="44">
        <f>SUM(F32/7.5345)</f>
        <v>16732.895348065565</v>
      </c>
      <c r="H32" s="44">
        <f>SUM(H33)</f>
        <v>19210.43</v>
      </c>
      <c r="I32" s="44"/>
      <c r="J32" s="44"/>
    </row>
    <row r="33" spans="1:10" x14ac:dyDescent="0.25">
      <c r="A33" s="47"/>
      <c r="B33" s="33">
        <v>32</v>
      </c>
      <c r="C33" s="33" t="s">
        <v>27</v>
      </c>
      <c r="D33" s="44">
        <v>126074</v>
      </c>
      <c r="E33" s="44">
        <f t="shared" si="3"/>
        <v>0</v>
      </c>
      <c r="F33" s="44">
        <v>126074</v>
      </c>
      <c r="G33" s="44">
        <f>SUM(F33/7.5345)</f>
        <v>16732.895348065565</v>
      </c>
      <c r="H33" s="44">
        <v>19210.43</v>
      </c>
      <c r="I33" s="44">
        <v>16733</v>
      </c>
      <c r="J33" s="44">
        <v>16733</v>
      </c>
    </row>
    <row r="34" spans="1:10" s="8" customFormat="1" ht="9" customHeight="1" x14ac:dyDescent="0.25">
      <c r="A34" s="49"/>
      <c r="B34" s="39"/>
      <c r="C34" s="39"/>
      <c r="D34" s="40"/>
      <c r="E34" s="40"/>
      <c r="F34" s="40"/>
      <c r="G34" s="40"/>
      <c r="H34" s="40"/>
      <c r="I34" s="40"/>
      <c r="J34" s="40"/>
    </row>
    <row r="35" spans="1:10" s="8" customFormat="1" ht="16.5" customHeight="1" x14ac:dyDescent="0.25">
      <c r="A35" s="41" t="s">
        <v>95</v>
      </c>
      <c r="B35" s="42" t="s">
        <v>96</v>
      </c>
      <c r="C35" s="35"/>
      <c r="D35" s="43">
        <f>SUM(D38+D42+D46+D49+D52+D56+D59+D63+D67+D71+D74+D78+D82+D86)</f>
        <v>576352</v>
      </c>
      <c r="E35" s="43">
        <f>SUM(E38+E42+E46+E49+E52+E56+E59+E63+E67+E71+E74+E78+E82+E86)</f>
        <v>-11547</v>
      </c>
      <c r="F35" s="43">
        <f>SUM(F38+F42+F46+F49+F52+F56+F59+F63+F67+F71+F74+F78+F82+F86)</f>
        <v>564805</v>
      </c>
      <c r="G35" s="43">
        <f>SUM(G38+G42+G46+G49+G52+G56+G59+G67+G71+G74+G78+G82+G86)</f>
        <v>74963.44614772049</v>
      </c>
      <c r="H35" s="43">
        <f>SUM(H38+H42+H46+H49+H52+H56+H59+H63+H67+H71+H74+H78+H82+H86)</f>
        <v>85996.319999999992</v>
      </c>
      <c r="I35" s="43"/>
      <c r="J35" s="43"/>
    </row>
    <row r="36" spans="1:10" s="8" customFormat="1" ht="15.75" customHeight="1" x14ac:dyDescent="0.25">
      <c r="A36" s="50" t="s">
        <v>97</v>
      </c>
      <c r="B36" s="51"/>
      <c r="C36" s="52"/>
      <c r="D36" s="53"/>
      <c r="E36" s="44"/>
      <c r="F36" s="53"/>
      <c r="G36" s="53"/>
      <c r="H36" s="53"/>
      <c r="I36" s="53"/>
      <c r="J36" s="53"/>
    </row>
    <row r="37" spans="1:10" s="8" customFormat="1" x14ac:dyDescent="0.25">
      <c r="A37" s="54" t="s">
        <v>98</v>
      </c>
      <c r="B37" s="52" t="s">
        <v>99</v>
      </c>
      <c r="C37" s="52"/>
      <c r="D37" s="53"/>
      <c r="E37" s="44"/>
      <c r="F37" s="53"/>
      <c r="G37" s="53"/>
      <c r="H37" s="53"/>
      <c r="I37" s="53"/>
      <c r="J37" s="53"/>
    </row>
    <row r="38" spans="1:10" s="8" customFormat="1" x14ac:dyDescent="0.25">
      <c r="A38" s="54"/>
      <c r="B38" s="33">
        <v>3</v>
      </c>
      <c r="C38" s="33" t="s">
        <v>25</v>
      </c>
      <c r="D38" s="53">
        <f>SUM(D39)</f>
        <v>9600</v>
      </c>
      <c r="E38" s="44">
        <f t="shared" ref="E38:E39" si="4">SUM(F38-D38)</f>
        <v>0</v>
      </c>
      <c r="F38" s="53">
        <f>SUM(F39)</f>
        <v>9600</v>
      </c>
      <c r="G38" s="53">
        <f>SUM(G39)</f>
        <v>1274.1389607804101</v>
      </c>
      <c r="H38" s="53">
        <f>SUM(H39)</f>
        <v>300</v>
      </c>
      <c r="I38" s="53"/>
      <c r="J38" s="53"/>
    </row>
    <row r="39" spans="1:10" s="8" customFormat="1" x14ac:dyDescent="0.25">
      <c r="A39" s="50"/>
      <c r="B39" s="33">
        <v>32</v>
      </c>
      <c r="C39" s="33" t="s">
        <v>27</v>
      </c>
      <c r="D39" s="53">
        <v>9600</v>
      </c>
      <c r="E39" s="44">
        <f t="shared" si="4"/>
        <v>0</v>
      </c>
      <c r="F39" s="53">
        <v>9600</v>
      </c>
      <c r="G39" s="53">
        <f>SUM(F39/7.5345)</f>
        <v>1274.1389607804101</v>
      </c>
      <c r="H39" s="53">
        <v>300</v>
      </c>
      <c r="I39" s="53">
        <v>1274</v>
      </c>
      <c r="J39" s="53">
        <v>1274</v>
      </c>
    </row>
    <row r="40" spans="1:10" s="8" customFormat="1" x14ac:dyDescent="0.25">
      <c r="A40" s="50" t="s">
        <v>148</v>
      </c>
      <c r="B40" s="33"/>
      <c r="C40" s="33"/>
      <c r="D40" s="53"/>
      <c r="E40" s="44"/>
      <c r="F40" s="53"/>
      <c r="G40" s="53"/>
      <c r="H40" s="53"/>
      <c r="I40" s="53"/>
      <c r="J40" s="53"/>
    </row>
    <row r="41" spans="1:10" s="8" customFormat="1" x14ac:dyDescent="0.25">
      <c r="A41" s="92" t="s">
        <v>115</v>
      </c>
      <c r="B41" s="33" t="s">
        <v>114</v>
      </c>
      <c r="C41" s="33"/>
      <c r="D41" s="53"/>
      <c r="E41" s="44"/>
      <c r="F41" s="53"/>
      <c r="G41" s="53"/>
      <c r="H41" s="53"/>
      <c r="I41" s="53"/>
      <c r="J41" s="53"/>
    </row>
    <row r="42" spans="1:10" s="8" customFormat="1" x14ac:dyDescent="0.25">
      <c r="A42" s="50"/>
      <c r="B42" s="76">
        <v>3</v>
      </c>
      <c r="C42" s="76" t="s">
        <v>25</v>
      </c>
      <c r="D42" s="53">
        <f>SUM(D43)</f>
        <v>10777</v>
      </c>
      <c r="E42" s="44">
        <f t="shared" ref="E42:E43" si="5">SUM(F42-D42)</f>
        <v>-10777</v>
      </c>
      <c r="F42" s="53">
        <f>SUM(F43)</f>
        <v>0</v>
      </c>
      <c r="G42" s="53">
        <v>0</v>
      </c>
      <c r="H42" s="53">
        <f>SUM(H43)</f>
        <v>0</v>
      </c>
      <c r="I42" s="53"/>
      <c r="J42" s="53"/>
    </row>
    <row r="43" spans="1:10" s="8" customFormat="1" x14ac:dyDescent="0.25">
      <c r="A43" s="50"/>
      <c r="B43" s="76">
        <v>32</v>
      </c>
      <c r="C43" s="76" t="s">
        <v>27</v>
      </c>
      <c r="D43" s="53">
        <v>10777</v>
      </c>
      <c r="E43" s="44">
        <f t="shared" si="5"/>
        <v>-10777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</row>
    <row r="44" spans="1:10" s="8" customFormat="1" x14ac:dyDescent="0.25">
      <c r="A44" s="55" t="s">
        <v>102</v>
      </c>
      <c r="B44" s="33" t="s">
        <v>42</v>
      </c>
      <c r="C44" s="33"/>
      <c r="D44" s="44"/>
      <c r="E44" s="44"/>
      <c r="F44" s="44"/>
      <c r="G44" s="44"/>
      <c r="H44" s="44"/>
      <c r="I44" s="44"/>
      <c r="J44" s="44"/>
    </row>
    <row r="45" spans="1:10" s="8" customFormat="1" x14ac:dyDescent="0.25">
      <c r="A45" s="54" t="s">
        <v>83</v>
      </c>
      <c r="B45" s="33" t="s">
        <v>57</v>
      </c>
      <c r="C45" s="33"/>
      <c r="D45" s="44"/>
      <c r="E45" s="44"/>
      <c r="F45" s="44"/>
      <c r="G45" s="44"/>
      <c r="H45" s="44"/>
      <c r="I45" s="44"/>
      <c r="J45" s="44"/>
    </row>
    <row r="46" spans="1:10" s="8" customFormat="1" x14ac:dyDescent="0.25">
      <c r="A46" s="55"/>
      <c r="B46" s="33">
        <v>3</v>
      </c>
      <c r="C46" s="33" t="s">
        <v>1</v>
      </c>
      <c r="D46" s="44">
        <f>SUM(D47)</f>
        <v>30000</v>
      </c>
      <c r="E46" s="44">
        <f t="shared" ref="E46:E47" si="6">SUM(F46-D46)</f>
        <v>0</v>
      </c>
      <c r="F46" s="44">
        <f>SUM(F47)</f>
        <v>30000</v>
      </c>
      <c r="G46" s="44">
        <f>SUM(G47)</f>
        <v>3981.6842524387812</v>
      </c>
      <c r="H46" s="44">
        <f>SUM(H47)</f>
        <v>0</v>
      </c>
      <c r="I46" s="44"/>
      <c r="J46" s="44"/>
    </row>
    <row r="47" spans="1:10" s="8" customFormat="1" x14ac:dyDescent="0.25">
      <c r="A47" s="55"/>
      <c r="B47" s="33">
        <v>32</v>
      </c>
      <c r="C47" s="33" t="s">
        <v>27</v>
      </c>
      <c r="D47" s="44">
        <v>30000</v>
      </c>
      <c r="E47" s="44">
        <f t="shared" si="6"/>
        <v>0</v>
      </c>
      <c r="F47" s="44">
        <v>30000</v>
      </c>
      <c r="G47" s="44">
        <f>SUM(F47/7.5345)</f>
        <v>3981.6842524387812</v>
      </c>
      <c r="H47" s="44">
        <v>0</v>
      </c>
      <c r="I47" s="44">
        <v>3982</v>
      </c>
      <c r="J47" s="44">
        <v>3982</v>
      </c>
    </row>
    <row r="48" spans="1:10" s="8" customFormat="1" x14ac:dyDescent="0.25">
      <c r="A48" s="54" t="s">
        <v>84</v>
      </c>
      <c r="B48" s="33" t="s">
        <v>56</v>
      </c>
      <c r="C48" s="33"/>
      <c r="D48" s="44"/>
      <c r="E48" s="44"/>
      <c r="F48" s="44"/>
      <c r="G48" s="44"/>
      <c r="H48" s="44"/>
      <c r="I48" s="44"/>
      <c r="J48" s="44"/>
    </row>
    <row r="49" spans="1:10" s="8" customFormat="1" x14ac:dyDescent="0.25">
      <c r="A49" s="55"/>
      <c r="B49" s="33">
        <v>3</v>
      </c>
      <c r="C49" s="33" t="s">
        <v>1</v>
      </c>
      <c r="D49" s="44">
        <f>SUM(D50)</f>
        <v>15000</v>
      </c>
      <c r="E49" s="44">
        <f t="shared" ref="E49:E50" si="7">SUM(F49-D49)</f>
        <v>0</v>
      </c>
      <c r="F49" s="44">
        <f>SUM(F50)</f>
        <v>15000</v>
      </c>
      <c r="G49" s="44">
        <f>SUM(G50)</f>
        <v>1990.8421262193906</v>
      </c>
      <c r="H49" s="44">
        <f>SUM(H50)</f>
        <v>189.53</v>
      </c>
      <c r="I49" s="44"/>
      <c r="J49" s="44"/>
    </row>
    <row r="50" spans="1:10" s="8" customFormat="1" x14ac:dyDescent="0.25">
      <c r="A50" s="55"/>
      <c r="B50" s="33">
        <v>32</v>
      </c>
      <c r="C50" s="33" t="s">
        <v>28</v>
      </c>
      <c r="D50" s="44">
        <v>15000</v>
      </c>
      <c r="E50" s="44">
        <f t="shared" si="7"/>
        <v>0</v>
      </c>
      <c r="F50" s="44">
        <v>15000</v>
      </c>
      <c r="G50" s="44">
        <f>SUM(F50/7.5345)</f>
        <v>1990.8421262193906</v>
      </c>
      <c r="H50" s="44">
        <v>189.53</v>
      </c>
      <c r="I50" s="44">
        <v>1991</v>
      </c>
      <c r="J50" s="44">
        <v>1991</v>
      </c>
    </row>
    <row r="51" spans="1:10" s="8" customFormat="1" x14ac:dyDescent="0.25">
      <c r="A51" s="54" t="s">
        <v>85</v>
      </c>
      <c r="B51" s="33" t="s">
        <v>60</v>
      </c>
      <c r="C51" s="33"/>
      <c r="D51" s="44"/>
      <c r="E51" s="44"/>
      <c r="F51" s="44"/>
      <c r="G51" s="44"/>
      <c r="H51" s="44"/>
      <c r="I51" s="44"/>
      <c r="J51" s="44"/>
    </row>
    <row r="52" spans="1:10" s="8" customFormat="1" x14ac:dyDescent="0.25">
      <c r="A52" s="55"/>
      <c r="B52" s="33">
        <v>3</v>
      </c>
      <c r="C52" s="33" t="s">
        <v>1</v>
      </c>
      <c r="D52" s="44">
        <f>SUM(D53)</f>
        <v>1000</v>
      </c>
      <c r="E52" s="44">
        <f t="shared" ref="E52:E53" si="8">SUM(F52-D52)</f>
        <v>0</v>
      </c>
      <c r="F52" s="44">
        <f>SUM(F53)</f>
        <v>1000</v>
      </c>
      <c r="G52" s="44">
        <f>SUM(G53)</f>
        <v>132.72280841462606</v>
      </c>
      <c r="H52" s="44">
        <f>SUM(H53)</f>
        <v>0</v>
      </c>
      <c r="I52" s="44"/>
      <c r="J52" s="44"/>
    </row>
    <row r="53" spans="1:10" s="8" customFormat="1" x14ac:dyDescent="0.25">
      <c r="A53" s="55"/>
      <c r="B53" s="33">
        <v>32</v>
      </c>
      <c r="C53" s="33" t="s">
        <v>28</v>
      </c>
      <c r="D53" s="44">
        <v>1000</v>
      </c>
      <c r="E53" s="44">
        <f t="shared" si="8"/>
        <v>0</v>
      </c>
      <c r="F53" s="44">
        <v>1000</v>
      </c>
      <c r="G53" s="44">
        <f>SUM(F53/7.5345)</f>
        <v>132.72280841462606</v>
      </c>
      <c r="H53" s="44">
        <v>0</v>
      </c>
      <c r="I53" s="44">
        <v>133</v>
      </c>
      <c r="J53" s="44">
        <v>133</v>
      </c>
    </row>
    <row r="54" spans="1:10" s="8" customFormat="1" x14ac:dyDescent="0.25">
      <c r="A54" s="33" t="s">
        <v>103</v>
      </c>
      <c r="B54" s="33" t="s">
        <v>36</v>
      </c>
      <c r="C54" s="33"/>
      <c r="D54" s="44"/>
      <c r="E54" s="44"/>
      <c r="F54" s="44"/>
      <c r="G54" s="44"/>
      <c r="H54" s="44"/>
      <c r="I54" s="44"/>
      <c r="J54" s="44"/>
    </row>
    <row r="55" spans="1:10" s="8" customFormat="1" x14ac:dyDescent="0.25">
      <c r="A55" s="33">
        <v>47300</v>
      </c>
      <c r="B55" s="33" t="s">
        <v>57</v>
      </c>
      <c r="C55" s="33"/>
      <c r="D55" s="44"/>
      <c r="E55" s="44"/>
      <c r="F55" s="44"/>
      <c r="G55" s="44"/>
      <c r="H55" s="44"/>
      <c r="I55" s="44"/>
      <c r="J55" s="44"/>
    </row>
    <row r="56" spans="1:10" s="8" customFormat="1" x14ac:dyDescent="0.25">
      <c r="A56" s="33"/>
      <c r="B56" s="33">
        <v>3</v>
      </c>
      <c r="C56" s="33" t="s">
        <v>25</v>
      </c>
      <c r="D56" s="44">
        <f>SUM(D57)</f>
        <v>45000</v>
      </c>
      <c r="E56" s="44">
        <f t="shared" ref="E56:E57" si="9">SUM(F56-D56)</f>
        <v>0</v>
      </c>
      <c r="F56" s="44">
        <f>SUM(F57)</f>
        <v>45000</v>
      </c>
      <c r="G56" s="44">
        <f>SUM(G57)</f>
        <v>5972.5263786581718</v>
      </c>
      <c r="H56" s="44">
        <f>SUM(H57)</f>
        <v>10500</v>
      </c>
      <c r="I56" s="44"/>
      <c r="J56" s="44"/>
    </row>
    <row r="57" spans="1:10" s="8" customFormat="1" x14ac:dyDescent="0.25">
      <c r="A57" s="33"/>
      <c r="B57" s="33">
        <v>32</v>
      </c>
      <c r="C57" s="33" t="s">
        <v>27</v>
      </c>
      <c r="D57" s="44">
        <v>45000</v>
      </c>
      <c r="E57" s="44">
        <f t="shared" si="9"/>
        <v>0</v>
      </c>
      <c r="F57" s="44">
        <v>45000</v>
      </c>
      <c r="G57" s="44">
        <f>SUM(F57/7.5345)</f>
        <v>5972.5263786581718</v>
      </c>
      <c r="H57" s="44">
        <v>10500</v>
      </c>
      <c r="I57" s="44">
        <v>5973</v>
      </c>
      <c r="J57" s="44">
        <v>5973</v>
      </c>
    </row>
    <row r="58" spans="1:10" s="8" customFormat="1" x14ac:dyDescent="0.25">
      <c r="A58" s="54" t="s">
        <v>84</v>
      </c>
      <c r="B58" s="33" t="s">
        <v>56</v>
      </c>
      <c r="C58" s="33"/>
      <c r="D58" s="44"/>
      <c r="E58" s="44"/>
      <c r="F58" s="44"/>
      <c r="G58" s="44"/>
      <c r="H58" s="44"/>
      <c r="I58" s="44"/>
      <c r="J58" s="44"/>
    </row>
    <row r="59" spans="1:10" s="8" customFormat="1" x14ac:dyDescent="0.25">
      <c r="A59" s="33"/>
      <c r="B59" s="33">
        <v>3</v>
      </c>
      <c r="C59" s="33" t="s">
        <v>25</v>
      </c>
      <c r="D59" s="44">
        <f>SUM(D60+D61)</f>
        <v>374000</v>
      </c>
      <c r="E59" s="44">
        <f t="shared" ref="E59:E61" si="10">SUM(F59-D59)</f>
        <v>0</v>
      </c>
      <c r="F59" s="44">
        <f>SUM(F60+F61)</f>
        <v>374000</v>
      </c>
      <c r="G59" s="44">
        <f>SUM(G60:G61)</f>
        <v>49638.330347070143</v>
      </c>
      <c r="H59" s="44">
        <f>SUM(H60:H61)</f>
        <v>62000</v>
      </c>
      <c r="I59" s="44"/>
      <c r="J59" s="44"/>
    </row>
    <row r="60" spans="1:10" s="8" customFormat="1" x14ac:dyDescent="0.25">
      <c r="A60" s="33"/>
      <c r="B60" s="33">
        <v>31</v>
      </c>
      <c r="C60" s="33" t="s">
        <v>26</v>
      </c>
      <c r="D60" s="44">
        <v>349000</v>
      </c>
      <c r="E60" s="44">
        <f t="shared" si="10"/>
        <v>0</v>
      </c>
      <c r="F60" s="44">
        <v>349000</v>
      </c>
      <c r="G60" s="44">
        <f>SUM(F60/7.5345)</f>
        <v>46320.260136704492</v>
      </c>
      <c r="H60" s="44">
        <v>48800</v>
      </c>
      <c r="I60" s="44">
        <v>46320</v>
      </c>
      <c r="J60" s="44">
        <v>46320</v>
      </c>
    </row>
    <row r="61" spans="1:10" s="8" customFormat="1" x14ac:dyDescent="0.25">
      <c r="A61" s="33"/>
      <c r="B61" s="33">
        <v>32</v>
      </c>
      <c r="C61" s="33" t="s">
        <v>28</v>
      </c>
      <c r="D61" s="44">
        <v>25000</v>
      </c>
      <c r="E61" s="44">
        <f t="shared" si="10"/>
        <v>0</v>
      </c>
      <c r="F61" s="44">
        <v>25000</v>
      </c>
      <c r="G61" s="44">
        <f>SUM(F61/7.5345)</f>
        <v>3318.0702103656513</v>
      </c>
      <c r="H61" s="44">
        <v>13200</v>
      </c>
      <c r="I61" s="44">
        <v>3318</v>
      </c>
      <c r="J61" s="44">
        <v>3318</v>
      </c>
    </row>
    <row r="62" spans="1:10" s="8" customFormat="1" x14ac:dyDescent="0.25">
      <c r="A62" s="54" t="s">
        <v>85</v>
      </c>
      <c r="B62" s="33" t="s">
        <v>60</v>
      </c>
      <c r="C62" s="33"/>
      <c r="D62" s="44"/>
      <c r="E62" s="44"/>
      <c r="F62" s="44"/>
      <c r="G62" s="44"/>
      <c r="H62" s="44"/>
      <c r="I62" s="44"/>
      <c r="J62" s="44"/>
    </row>
    <row r="63" spans="1:10" s="8" customFormat="1" x14ac:dyDescent="0.25">
      <c r="A63" s="33"/>
      <c r="B63" s="33">
        <v>3</v>
      </c>
      <c r="C63" s="33" t="s">
        <v>25</v>
      </c>
      <c r="D63" s="44">
        <f>SUM(D64)</f>
        <v>770</v>
      </c>
      <c r="E63" s="44">
        <f t="shared" ref="E63:E64" si="11">SUM(F63-D63)</f>
        <v>-770</v>
      </c>
      <c r="F63" s="44">
        <f>SUM(F64)</f>
        <v>0</v>
      </c>
      <c r="G63" s="44">
        <v>0</v>
      </c>
      <c r="H63" s="44">
        <f>SUM(H64)</f>
        <v>150</v>
      </c>
      <c r="I63" s="44"/>
      <c r="J63" s="44"/>
    </row>
    <row r="64" spans="1:10" s="8" customFormat="1" x14ac:dyDescent="0.25">
      <c r="A64" s="33"/>
      <c r="B64" s="33">
        <v>32</v>
      </c>
      <c r="C64" s="33" t="s">
        <v>27</v>
      </c>
      <c r="D64" s="44">
        <v>770</v>
      </c>
      <c r="E64" s="44">
        <f t="shared" si="11"/>
        <v>-770</v>
      </c>
      <c r="F64" s="44">
        <v>0</v>
      </c>
      <c r="G64" s="44">
        <v>0</v>
      </c>
      <c r="H64" s="44">
        <v>150</v>
      </c>
      <c r="I64" s="44">
        <v>0</v>
      </c>
      <c r="J64" s="44">
        <v>0</v>
      </c>
    </row>
    <row r="65" spans="1:10" s="8" customFormat="1" x14ac:dyDescent="0.25">
      <c r="A65" s="56" t="s">
        <v>86</v>
      </c>
      <c r="B65" s="33" t="s">
        <v>88</v>
      </c>
      <c r="C65" s="33"/>
      <c r="D65" s="44"/>
      <c r="E65" s="44"/>
      <c r="F65" s="44"/>
      <c r="G65" s="44"/>
      <c r="H65" s="44"/>
      <c r="I65" s="44"/>
      <c r="J65" s="44"/>
    </row>
    <row r="66" spans="1:10" s="8" customFormat="1" x14ac:dyDescent="0.25">
      <c r="A66" s="56">
        <v>53082</v>
      </c>
      <c r="B66" s="33" t="s">
        <v>87</v>
      </c>
      <c r="C66" s="33"/>
      <c r="D66" s="44"/>
      <c r="E66" s="44"/>
      <c r="F66" s="44"/>
      <c r="G66" s="44"/>
      <c r="H66" s="44"/>
      <c r="I66" s="44"/>
      <c r="J66" s="44"/>
    </row>
    <row r="67" spans="1:10" s="8" customFormat="1" x14ac:dyDescent="0.25">
      <c r="A67" s="56"/>
      <c r="B67" s="33">
        <v>3</v>
      </c>
      <c r="C67" s="33" t="s">
        <v>25</v>
      </c>
      <c r="D67" s="44">
        <f>SUM(D68)</f>
        <v>65000</v>
      </c>
      <c r="E67" s="44">
        <f t="shared" ref="E67:E68" si="12">SUM(F67-D67)</f>
        <v>0</v>
      </c>
      <c r="F67" s="44">
        <f>SUM(F68)</f>
        <v>65000</v>
      </c>
      <c r="G67" s="44">
        <f>SUM(G68)</f>
        <v>8626.9825469506923</v>
      </c>
      <c r="H67" s="44">
        <f>SUM(H68)</f>
        <v>8626.98</v>
      </c>
      <c r="I67" s="44"/>
      <c r="J67" s="44"/>
    </row>
    <row r="68" spans="1:10" s="8" customFormat="1" x14ac:dyDescent="0.25">
      <c r="A68" s="56"/>
      <c r="B68" s="33">
        <v>32</v>
      </c>
      <c r="C68" s="33" t="s">
        <v>27</v>
      </c>
      <c r="D68" s="44">
        <v>65000</v>
      </c>
      <c r="E68" s="44">
        <f t="shared" si="12"/>
        <v>0</v>
      </c>
      <c r="F68" s="44">
        <v>65000</v>
      </c>
      <c r="G68" s="44">
        <f>SUM(F68/7.5345)</f>
        <v>8626.9825469506923</v>
      </c>
      <c r="H68" s="44">
        <v>8626.98</v>
      </c>
      <c r="I68" s="44">
        <v>8627</v>
      </c>
      <c r="J68" s="44">
        <v>8627</v>
      </c>
    </row>
    <row r="69" spans="1:10" s="8" customFormat="1" x14ac:dyDescent="0.25">
      <c r="A69" s="56" t="s">
        <v>46</v>
      </c>
      <c r="B69" s="33" t="s">
        <v>47</v>
      </c>
      <c r="C69" s="33"/>
      <c r="D69" s="44"/>
      <c r="E69" s="44"/>
      <c r="F69" s="44"/>
      <c r="G69" s="44"/>
      <c r="H69" s="44"/>
      <c r="I69" s="44"/>
      <c r="J69" s="44"/>
    </row>
    <row r="70" spans="1:10" s="8" customFormat="1" x14ac:dyDescent="0.25">
      <c r="A70" s="56">
        <v>32300</v>
      </c>
      <c r="B70" s="33" t="s">
        <v>58</v>
      </c>
      <c r="C70" s="33"/>
      <c r="D70" s="44"/>
      <c r="E70" s="44"/>
      <c r="F70" s="44"/>
      <c r="G70" s="44"/>
      <c r="H70" s="44"/>
      <c r="I70" s="44"/>
      <c r="J70" s="44"/>
    </row>
    <row r="71" spans="1:10" s="8" customFormat="1" x14ac:dyDescent="0.25">
      <c r="A71" s="56"/>
      <c r="B71" s="33">
        <v>3</v>
      </c>
      <c r="C71" s="33" t="s">
        <v>25</v>
      </c>
      <c r="D71" s="44">
        <f>SUM(D72)</f>
        <v>2500</v>
      </c>
      <c r="E71" s="44">
        <f t="shared" ref="E71:E72" si="13">SUM(F71-D71)</f>
        <v>0</v>
      </c>
      <c r="F71" s="44">
        <f>SUM(F72)</f>
        <v>2500</v>
      </c>
      <c r="G71" s="44">
        <f>SUM(G72)</f>
        <v>331.80702103656512</v>
      </c>
      <c r="H71" s="44">
        <f>SUM(H72)</f>
        <v>331.8</v>
      </c>
      <c r="I71" s="44"/>
      <c r="J71" s="44"/>
    </row>
    <row r="72" spans="1:10" s="8" customFormat="1" x14ac:dyDescent="0.25">
      <c r="A72" s="56"/>
      <c r="B72" s="33">
        <v>32</v>
      </c>
      <c r="C72" s="33" t="s">
        <v>27</v>
      </c>
      <c r="D72" s="44">
        <v>2500</v>
      </c>
      <c r="E72" s="44">
        <f t="shared" si="13"/>
        <v>0</v>
      </c>
      <c r="F72" s="44">
        <v>2500</v>
      </c>
      <c r="G72" s="44">
        <f>SUM(F72/7.5345)</f>
        <v>331.80702103656512</v>
      </c>
      <c r="H72" s="44">
        <v>331.8</v>
      </c>
      <c r="I72" s="44">
        <v>332</v>
      </c>
      <c r="J72" s="44">
        <v>332</v>
      </c>
    </row>
    <row r="73" spans="1:10" s="8" customFormat="1" x14ac:dyDescent="0.25">
      <c r="A73" s="56">
        <v>62300</v>
      </c>
      <c r="B73" s="33" t="s">
        <v>67</v>
      </c>
      <c r="C73" s="33"/>
      <c r="D73" s="44"/>
      <c r="E73" s="44"/>
      <c r="F73" s="44"/>
      <c r="G73" s="44"/>
      <c r="H73" s="44"/>
      <c r="I73" s="44"/>
      <c r="J73" s="44"/>
    </row>
    <row r="74" spans="1:10" s="8" customFormat="1" x14ac:dyDescent="0.25">
      <c r="A74" s="56"/>
      <c r="B74" s="33">
        <v>3</v>
      </c>
      <c r="C74" s="33" t="s">
        <v>25</v>
      </c>
      <c r="D74" s="44">
        <f>SUM(D75)</f>
        <v>2000</v>
      </c>
      <c r="E74" s="44">
        <f t="shared" ref="E74:E75" si="14">SUM(F74-D74)</f>
        <v>0</v>
      </c>
      <c r="F74" s="44">
        <f>SUM(F75)</f>
        <v>2000</v>
      </c>
      <c r="G74" s="44">
        <f>SUM(G75)</f>
        <v>265.44561682925212</v>
      </c>
      <c r="H74" s="44">
        <f>SUM(H75)</f>
        <v>265.45</v>
      </c>
      <c r="I74" s="44"/>
      <c r="J74" s="44"/>
    </row>
    <row r="75" spans="1:10" s="8" customFormat="1" x14ac:dyDescent="0.25">
      <c r="A75" s="56"/>
      <c r="B75" s="33">
        <v>32</v>
      </c>
      <c r="C75" s="33" t="s">
        <v>27</v>
      </c>
      <c r="D75" s="44">
        <v>2000</v>
      </c>
      <c r="E75" s="44">
        <f t="shared" si="14"/>
        <v>0</v>
      </c>
      <c r="F75" s="44">
        <v>2000</v>
      </c>
      <c r="G75" s="44">
        <f>SUM(F75/7.5345)</f>
        <v>265.44561682925212</v>
      </c>
      <c r="H75" s="44">
        <v>265.45</v>
      </c>
      <c r="I75" s="44">
        <v>265</v>
      </c>
      <c r="J75" s="44">
        <v>265</v>
      </c>
    </row>
    <row r="76" spans="1:10" s="8" customFormat="1" x14ac:dyDescent="0.25">
      <c r="A76" s="56" t="s">
        <v>69</v>
      </c>
      <c r="B76" s="33" t="s">
        <v>70</v>
      </c>
      <c r="C76" s="33"/>
      <c r="D76" s="44"/>
      <c r="E76" s="44"/>
      <c r="F76" s="44"/>
      <c r="G76" s="44"/>
      <c r="H76" s="44"/>
      <c r="I76" s="44"/>
      <c r="J76" s="44"/>
    </row>
    <row r="77" spans="1:10" s="8" customFormat="1" x14ac:dyDescent="0.25">
      <c r="A77" s="56">
        <v>53080</v>
      </c>
      <c r="B77" s="33" t="s">
        <v>68</v>
      </c>
      <c r="C77" s="33"/>
      <c r="D77" s="44"/>
      <c r="E77" s="44"/>
      <c r="F77" s="44"/>
      <c r="G77" s="44"/>
      <c r="H77" s="44"/>
      <c r="I77" s="44"/>
      <c r="J77" s="44"/>
    </row>
    <row r="78" spans="1:10" s="8" customFormat="1" x14ac:dyDescent="0.25">
      <c r="A78" s="56"/>
      <c r="B78" s="33">
        <v>3</v>
      </c>
      <c r="C78" s="33" t="s">
        <v>25</v>
      </c>
      <c r="D78" s="44">
        <f>SUM(D79)</f>
        <v>2000</v>
      </c>
      <c r="E78" s="44">
        <f t="shared" ref="E78:E79" si="15">SUM(F78-D78)</f>
        <v>0</v>
      </c>
      <c r="F78" s="44">
        <f>SUM(F79)</f>
        <v>2000</v>
      </c>
      <c r="G78" s="44">
        <f>SUM(G79)</f>
        <v>265.44561682925212</v>
      </c>
      <c r="H78" s="44">
        <f>SUM(H79)</f>
        <v>1149.0899999999999</v>
      </c>
      <c r="I78" s="44"/>
      <c r="J78" s="44"/>
    </row>
    <row r="79" spans="1:10" s="8" customFormat="1" x14ac:dyDescent="0.25">
      <c r="A79" s="56"/>
      <c r="B79" s="33">
        <v>32</v>
      </c>
      <c r="C79" s="33" t="s">
        <v>27</v>
      </c>
      <c r="D79" s="44">
        <v>2000</v>
      </c>
      <c r="E79" s="44">
        <f t="shared" si="15"/>
        <v>0</v>
      </c>
      <c r="F79" s="44">
        <v>2000</v>
      </c>
      <c r="G79" s="44">
        <f>SUM(F79/7.5345)</f>
        <v>265.44561682925212</v>
      </c>
      <c r="H79" s="44">
        <v>1149.0899999999999</v>
      </c>
      <c r="I79" s="44">
        <v>265</v>
      </c>
      <c r="J79" s="44">
        <v>265</v>
      </c>
    </row>
    <row r="80" spans="1:10" s="8" customFormat="1" x14ac:dyDescent="0.25">
      <c r="A80" s="56" t="s">
        <v>77</v>
      </c>
      <c r="B80" s="33" t="s">
        <v>78</v>
      </c>
      <c r="C80" s="33"/>
      <c r="D80" s="44"/>
      <c r="E80" s="44"/>
      <c r="F80" s="44"/>
      <c r="G80" s="44"/>
      <c r="H80" s="44"/>
      <c r="I80" s="44"/>
      <c r="J80" s="44"/>
    </row>
    <row r="81" spans="1:10" s="8" customFormat="1" x14ac:dyDescent="0.25">
      <c r="A81" s="56">
        <v>11001</v>
      </c>
      <c r="B81" s="33" t="s">
        <v>76</v>
      </c>
      <c r="C81" s="33"/>
      <c r="D81" s="44"/>
      <c r="E81" s="44"/>
      <c r="F81" s="44"/>
      <c r="G81" s="44"/>
      <c r="H81" s="44"/>
      <c r="I81" s="44"/>
      <c r="J81" s="44"/>
    </row>
    <row r="82" spans="1:10" s="8" customFormat="1" x14ac:dyDescent="0.25">
      <c r="A82" s="56"/>
      <c r="B82" s="33">
        <v>3</v>
      </c>
      <c r="C82" s="33" t="s">
        <v>25</v>
      </c>
      <c r="D82" s="44">
        <f>SUM(D83)</f>
        <v>7000</v>
      </c>
      <c r="E82" s="44">
        <f t="shared" ref="E82:E83" si="16">SUM(F82-D82)</f>
        <v>0</v>
      </c>
      <c r="F82" s="44">
        <f>SUM(F83)</f>
        <v>7000</v>
      </c>
      <c r="G82" s="44">
        <f>SUM(G83)</f>
        <v>930</v>
      </c>
      <c r="H82" s="44">
        <f>SUM(H83)</f>
        <v>930</v>
      </c>
      <c r="I82" s="44"/>
      <c r="J82" s="44"/>
    </row>
    <row r="83" spans="1:10" s="8" customFormat="1" x14ac:dyDescent="0.25">
      <c r="A83" s="56"/>
      <c r="B83" s="33">
        <v>32</v>
      </c>
      <c r="C83" s="33" t="s">
        <v>27</v>
      </c>
      <c r="D83" s="44">
        <v>7000</v>
      </c>
      <c r="E83" s="44">
        <f t="shared" si="16"/>
        <v>0</v>
      </c>
      <c r="F83" s="44">
        <v>7000</v>
      </c>
      <c r="G83" s="44">
        <v>930</v>
      </c>
      <c r="H83" s="44">
        <v>930</v>
      </c>
      <c r="I83" s="44">
        <v>930</v>
      </c>
      <c r="J83" s="44">
        <v>930</v>
      </c>
    </row>
    <row r="84" spans="1:10" s="8" customFormat="1" ht="14.25" customHeight="1" x14ac:dyDescent="0.25">
      <c r="A84" s="56" t="s">
        <v>61</v>
      </c>
      <c r="B84" s="33" t="s">
        <v>62</v>
      </c>
      <c r="C84" s="33"/>
      <c r="D84" s="44"/>
      <c r="E84" s="45"/>
      <c r="F84" s="44"/>
      <c r="G84" s="44"/>
      <c r="H84" s="44"/>
      <c r="I84" s="44"/>
      <c r="J84" s="44"/>
    </row>
    <row r="85" spans="1:10" s="8" customFormat="1" ht="14.25" customHeight="1" x14ac:dyDescent="0.25">
      <c r="A85" s="56">
        <v>53060</v>
      </c>
      <c r="B85" s="33" t="s">
        <v>79</v>
      </c>
      <c r="C85" s="33"/>
      <c r="D85" s="44"/>
      <c r="E85" s="45"/>
      <c r="F85" s="44"/>
      <c r="G85" s="44"/>
      <c r="H85" s="44"/>
      <c r="I85" s="44"/>
      <c r="J85" s="44"/>
    </row>
    <row r="86" spans="1:10" s="8" customFormat="1" ht="14.25" customHeight="1" x14ac:dyDescent="0.25">
      <c r="A86" s="56"/>
      <c r="B86" s="33">
        <v>3</v>
      </c>
      <c r="C86" s="33" t="s">
        <v>25</v>
      </c>
      <c r="D86" s="44">
        <f>SUM(D87)</f>
        <v>11705</v>
      </c>
      <c r="E86" s="44">
        <f t="shared" ref="E86:E87" si="17">SUM(F86-D86)</f>
        <v>0</v>
      </c>
      <c r="F86" s="44">
        <f>SUM(F87)</f>
        <v>11705</v>
      </c>
      <c r="G86" s="44">
        <f>SUM(G87)</f>
        <v>1553.5204724931978</v>
      </c>
      <c r="H86" s="44">
        <f>SUM(H87)</f>
        <v>1553.47</v>
      </c>
      <c r="I86" s="44"/>
      <c r="J86" s="44"/>
    </row>
    <row r="87" spans="1:10" s="8" customFormat="1" ht="14.25" customHeight="1" x14ac:dyDescent="0.25">
      <c r="A87" s="56"/>
      <c r="B87" s="33">
        <v>32</v>
      </c>
      <c r="C87" s="33" t="s">
        <v>27</v>
      </c>
      <c r="D87" s="44">
        <v>11705</v>
      </c>
      <c r="E87" s="44">
        <f t="shared" si="17"/>
        <v>0</v>
      </c>
      <c r="F87" s="44">
        <v>11705</v>
      </c>
      <c r="G87" s="44">
        <f>SUM(F87/7.5345)</f>
        <v>1553.5204724931978</v>
      </c>
      <c r="H87" s="44">
        <v>1553.47</v>
      </c>
      <c r="I87" s="44">
        <v>1554</v>
      </c>
      <c r="J87" s="44">
        <v>1554</v>
      </c>
    </row>
    <row r="88" spans="1:10" s="8" customFormat="1" ht="9" customHeight="1" x14ac:dyDescent="0.25">
      <c r="A88" s="39"/>
      <c r="B88" s="39"/>
      <c r="C88" s="39"/>
      <c r="D88" s="40"/>
      <c r="E88" s="40"/>
      <c r="F88" s="40"/>
      <c r="G88" s="40"/>
      <c r="H88" s="40"/>
      <c r="I88" s="40"/>
      <c r="J88" s="40"/>
    </row>
    <row r="89" spans="1:10" ht="16.5" customHeight="1" x14ac:dyDescent="0.25">
      <c r="A89" s="57">
        <v>2302</v>
      </c>
      <c r="B89" s="42" t="s">
        <v>96</v>
      </c>
      <c r="C89" s="33"/>
      <c r="D89" s="43">
        <f>SUM(D92+D96+D100)</f>
        <v>5967</v>
      </c>
      <c r="E89" s="43">
        <f t="shared" ref="E89" si="18">SUM(F89-D89)</f>
        <v>10738</v>
      </c>
      <c r="F89" s="43">
        <f>SUM(F92+F96+F100)</f>
        <v>16705</v>
      </c>
      <c r="G89" s="43">
        <f>SUM(G92+G96+G100)</f>
        <v>2217.1345145663281</v>
      </c>
      <c r="H89" s="43">
        <f>SUM(H92+H96+H100+H104)</f>
        <v>41383.67</v>
      </c>
      <c r="I89" s="44"/>
      <c r="J89" s="44"/>
    </row>
    <row r="90" spans="1:10" s="8" customFormat="1" ht="16.5" customHeight="1" x14ac:dyDescent="0.25">
      <c r="A90" s="59" t="s">
        <v>149</v>
      </c>
      <c r="B90" s="52" t="s">
        <v>150</v>
      </c>
      <c r="C90" s="52"/>
      <c r="D90" s="53"/>
      <c r="E90" s="53"/>
      <c r="F90" s="53"/>
      <c r="G90" s="53"/>
      <c r="H90" s="53"/>
      <c r="I90" s="53"/>
      <c r="J90" s="53"/>
    </row>
    <row r="91" spans="1:10" s="8" customFormat="1" ht="16.5" customHeight="1" x14ac:dyDescent="0.25">
      <c r="A91" s="61">
        <v>11001</v>
      </c>
      <c r="B91" s="52" t="s">
        <v>114</v>
      </c>
      <c r="C91" s="52"/>
      <c r="D91" s="53"/>
      <c r="E91" s="53"/>
      <c r="F91" s="53"/>
      <c r="G91" s="53"/>
      <c r="H91" s="53"/>
      <c r="I91" s="53"/>
      <c r="J91" s="53"/>
    </row>
    <row r="92" spans="1:10" s="8" customFormat="1" ht="16.5" customHeight="1" x14ac:dyDescent="0.25">
      <c r="A92" s="61"/>
      <c r="B92" s="52">
        <v>3</v>
      </c>
      <c r="C92" s="52" t="s">
        <v>25</v>
      </c>
      <c r="D92" s="53">
        <f>SUM(D93)</f>
        <v>5400</v>
      </c>
      <c r="E92" s="44">
        <f t="shared" ref="E92:E93" si="19">SUM(F92-D92)</f>
        <v>10603</v>
      </c>
      <c r="F92" s="53">
        <f>SUM(F93)</f>
        <v>16003</v>
      </c>
      <c r="G92" s="53">
        <f>SUM(G93)</f>
        <v>2123.9631030592604</v>
      </c>
      <c r="H92" s="53">
        <f>SUM(H93)</f>
        <v>956</v>
      </c>
      <c r="I92" s="53"/>
      <c r="J92" s="53"/>
    </row>
    <row r="93" spans="1:10" s="8" customFormat="1" ht="16.5" customHeight="1" x14ac:dyDescent="0.25">
      <c r="A93" s="61"/>
      <c r="B93" s="52">
        <v>31</v>
      </c>
      <c r="C93" s="52" t="s">
        <v>26</v>
      </c>
      <c r="D93" s="53">
        <v>5400</v>
      </c>
      <c r="E93" s="44">
        <f t="shared" si="19"/>
        <v>10603</v>
      </c>
      <c r="F93" s="53">
        <v>16003</v>
      </c>
      <c r="G93" s="53">
        <f>SUM(F93/7.5345)</f>
        <v>2123.9631030592604</v>
      </c>
      <c r="H93" s="53">
        <v>956</v>
      </c>
      <c r="I93" s="53">
        <v>0</v>
      </c>
      <c r="J93" s="53">
        <v>0</v>
      </c>
    </row>
    <row r="94" spans="1:10" x14ac:dyDescent="0.25">
      <c r="A94" s="59" t="s">
        <v>104</v>
      </c>
      <c r="B94" s="52" t="s">
        <v>105</v>
      </c>
      <c r="C94" s="52"/>
      <c r="D94" s="53"/>
      <c r="E94" s="60"/>
      <c r="F94" s="53"/>
      <c r="G94" s="53"/>
      <c r="H94" s="53"/>
      <c r="I94" s="53"/>
      <c r="J94" s="53"/>
    </row>
    <row r="95" spans="1:10" s="8" customFormat="1" x14ac:dyDescent="0.25">
      <c r="A95" s="61">
        <v>53060</v>
      </c>
      <c r="B95" s="52" t="s">
        <v>79</v>
      </c>
      <c r="C95" s="52"/>
      <c r="D95" s="53"/>
      <c r="E95" s="60"/>
      <c r="F95" s="53"/>
      <c r="G95" s="53"/>
      <c r="H95" s="53"/>
      <c r="I95" s="53"/>
      <c r="J95" s="53"/>
    </row>
    <row r="96" spans="1:10" s="8" customFormat="1" x14ac:dyDescent="0.25">
      <c r="A96" s="59"/>
      <c r="B96" s="33">
        <v>3</v>
      </c>
      <c r="C96" s="33" t="s">
        <v>25</v>
      </c>
      <c r="D96" s="53">
        <f>SUM(D97)</f>
        <v>567</v>
      </c>
      <c r="E96" s="44">
        <f t="shared" ref="E96:E97" si="20">SUM(F96-D96)</f>
        <v>135</v>
      </c>
      <c r="F96" s="53">
        <f>SUM(F97)</f>
        <v>702</v>
      </c>
      <c r="G96" s="53">
        <f>SUM(G97)</f>
        <v>93.171411507067489</v>
      </c>
      <c r="H96" s="53">
        <f>SUM(H97)</f>
        <v>93.17</v>
      </c>
      <c r="I96" s="53"/>
      <c r="J96" s="53"/>
    </row>
    <row r="97" spans="1:10" s="8" customFormat="1" ht="17.25" customHeight="1" x14ac:dyDescent="0.25">
      <c r="A97" s="59"/>
      <c r="B97" s="33">
        <v>32</v>
      </c>
      <c r="C97" s="33" t="s">
        <v>27</v>
      </c>
      <c r="D97" s="53">
        <v>567</v>
      </c>
      <c r="E97" s="44">
        <f t="shared" si="20"/>
        <v>135</v>
      </c>
      <c r="F97" s="53">
        <v>702</v>
      </c>
      <c r="G97" s="53">
        <f>SUM(F97/7.5345)</f>
        <v>93.171411507067489</v>
      </c>
      <c r="H97" s="53">
        <v>93.17</v>
      </c>
      <c r="I97" s="53">
        <v>93</v>
      </c>
      <c r="J97" s="53">
        <v>93</v>
      </c>
    </row>
    <row r="98" spans="1:10" s="8" customFormat="1" x14ac:dyDescent="0.25">
      <c r="A98" s="56" t="s">
        <v>175</v>
      </c>
      <c r="B98" s="33" t="s">
        <v>176</v>
      </c>
      <c r="C98" s="33"/>
      <c r="D98" s="45"/>
      <c r="E98" s="45"/>
      <c r="F98" s="45"/>
      <c r="G98" s="45"/>
      <c r="H98" s="45"/>
      <c r="I98" s="45"/>
      <c r="J98" s="45"/>
    </row>
    <row r="99" spans="1:10" s="8" customFormat="1" x14ac:dyDescent="0.25">
      <c r="A99" s="56">
        <v>53082</v>
      </c>
      <c r="B99" s="33" t="s">
        <v>100</v>
      </c>
      <c r="C99" s="33"/>
      <c r="D99" s="45"/>
      <c r="E99" s="45"/>
      <c r="F99" s="45"/>
      <c r="G99" s="45"/>
      <c r="H99" s="45"/>
      <c r="I99" s="45"/>
      <c r="J99" s="45"/>
    </row>
    <row r="100" spans="1:10" s="8" customFormat="1" x14ac:dyDescent="0.25">
      <c r="A100" s="56"/>
      <c r="B100" s="33">
        <v>3</v>
      </c>
      <c r="C100" s="33" t="s">
        <v>25</v>
      </c>
      <c r="D100" s="45">
        <f>SUM(D101)</f>
        <v>0</v>
      </c>
      <c r="E100" s="44">
        <f t="shared" ref="E100:E101" si="21">SUM(F100-D100)</f>
        <v>0</v>
      </c>
      <c r="F100" s="45">
        <f>SUM(F101)</f>
        <v>0</v>
      </c>
      <c r="G100" s="45">
        <v>0</v>
      </c>
      <c r="H100" s="45">
        <f>SUM(H101)</f>
        <v>40000</v>
      </c>
      <c r="I100" s="45"/>
      <c r="J100" s="45"/>
    </row>
    <row r="101" spans="1:10" s="8" customFormat="1" ht="16.5" customHeight="1" x14ac:dyDescent="0.25">
      <c r="A101" s="56"/>
      <c r="B101" s="33">
        <v>32</v>
      </c>
      <c r="C101" s="33" t="s">
        <v>27</v>
      </c>
      <c r="D101" s="45">
        <v>0</v>
      </c>
      <c r="E101" s="44">
        <f t="shared" si="21"/>
        <v>0</v>
      </c>
      <c r="F101" s="45">
        <v>0</v>
      </c>
      <c r="G101" s="45">
        <v>0</v>
      </c>
      <c r="H101" s="45">
        <v>40000</v>
      </c>
      <c r="I101" s="45">
        <v>0</v>
      </c>
      <c r="J101" s="45">
        <v>0</v>
      </c>
    </row>
    <row r="102" spans="1:10" s="8" customFormat="1" ht="16.5" customHeight="1" x14ac:dyDescent="0.25">
      <c r="A102" s="56" t="s">
        <v>177</v>
      </c>
      <c r="B102" s="33" t="s">
        <v>178</v>
      </c>
      <c r="C102" s="33"/>
      <c r="D102" s="45"/>
      <c r="E102" s="44"/>
      <c r="F102" s="45"/>
      <c r="G102" s="45"/>
      <c r="H102" s="45"/>
      <c r="I102" s="45"/>
      <c r="J102" s="45"/>
    </row>
    <row r="103" spans="1:10" s="8" customFormat="1" ht="16.5" customHeight="1" x14ac:dyDescent="0.25">
      <c r="A103" s="56">
        <v>53102</v>
      </c>
      <c r="B103" s="76" t="s">
        <v>179</v>
      </c>
      <c r="C103" s="33"/>
      <c r="D103" s="45"/>
      <c r="E103" s="44"/>
      <c r="F103" s="45"/>
      <c r="G103" s="45"/>
      <c r="H103" s="45"/>
      <c r="I103" s="45"/>
      <c r="J103" s="45"/>
    </row>
    <row r="104" spans="1:10" s="8" customFormat="1" ht="16.5" customHeight="1" x14ac:dyDescent="0.25">
      <c r="A104" s="56"/>
      <c r="B104" s="33">
        <v>3</v>
      </c>
      <c r="C104" s="33" t="s">
        <v>25</v>
      </c>
      <c r="D104" s="45">
        <f>SUM(D105)</f>
        <v>0</v>
      </c>
      <c r="E104" s="44">
        <f>SUM(E105)</f>
        <v>0</v>
      </c>
      <c r="F104" s="45">
        <f>SUM(F105)</f>
        <v>0</v>
      </c>
      <c r="G104" s="45">
        <f>SUM(G105)</f>
        <v>0</v>
      </c>
      <c r="H104" s="45">
        <f>SUM(H105)</f>
        <v>334.5</v>
      </c>
      <c r="I104" s="45"/>
      <c r="J104" s="45"/>
    </row>
    <row r="105" spans="1:10" s="8" customFormat="1" ht="16.5" customHeight="1" x14ac:dyDescent="0.25">
      <c r="A105" s="56"/>
      <c r="B105" s="76">
        <v>38</v>
      </c>
      <c r="C105" s="76" t="s">
        <v>180</v>
      </c>
      <c r="D105" s="45">
        <v>0</v>
      </c>
      <c r="E105" s="44">
        <v>0</v>
      </c>
      <c r="F105" s="45">
        <v>0</v>
      </c>
      <c r="G105" s="45">
        <v>0</v>
      </c>
      <c r="H105" s="45">
        <v>334.5</v>
      </c>
      <c r="I105" s="45">
        <v>0</v>
      </c>
      <c r="J105" s="45">
        <v>0</v>
      </c>
    </row>
    <row r="106" spans="1:10" ht="9" customHeight="1" x14ac:dyDescent="0.25">
      <c r="A106" s="62"/>
      <c r="B106" s="39"/>
      <c r="C106" s="39"/>
      <c r="D106" s="40"/>
      <c r="E106" s="40"/>
      <c r="F106" s="40"/>
      <c r="G106" s="40"/>
      <c r="H106" s="40"/>
      <c r="I106" s="40"/>
      <c r="J106" s="40"/>
    </row>
    <row r="107" spans="1:10" ht="15.75" customHeight="1" x14ac:dyDescent="0.25">
      <c r="A107" s="46">
        <v>2401</v>
      </c>
      <c r="B107" s="42" t="s">
        <v>48</v>
      </c>
      <c r="C107" s="35"/>
      <c r="D107" s="43">
        <f>SUM(D110+D114)</f>
        <v>240000</v>
      </c>
      <c r="E107" s="43">
        <f t="shared" ref="E107" si="22">SUM(F107-D107)</f>
        <v>-220000</v>
      </c>
      <c r="F107" s="43">
        <f>SUM(F110+F114)</f>
        <v>20000</v>
      </c>
      <c r="G107" s="43">
        <f>SUM(G110+G114)</f>
        <v>2654.4561682925209</v>
      </c>
      <c r="H107" s="43">
        <f>SUM(H110+H114)</f>
        <v>2654.46</v>
      </c>
      <c r="I107" s="43"/>
      <c r="J107" s="43"/>
    </row>
    <row r="108" spans="1:10" s="8" customFormat="1" ht="15.75" customHeight="1" x14ac:dyDescent="0.25">
      <c r="A108" s="63" t="s">
        <v>106</v>
      </c>
      <c r="B108" s="51" t="s">
        <v>107</v>
      </c>
      <c r="C108" s="52"/>
      <c r="D108" s="53"/>
      <c r="E108" s="53"/>
      <c r="F108" s="53"/>
      <c r="G108" s="53"/>
      <c r="H108" s="53"/>
      <c r="I108" s="53"/>
      <c r="J108" s="53"/>
    </row>
    <row r="109" spans="1:10" s="8" customFormat="1" ht="15.75" customHeight="1" x14ac:dyDescent="0.25">
      <c r="A109" s="64">
        <v>48005</v>
      </c>
      <c r="B109" s="51" t="s">
        <v>108</v>
      </c>
      <c r="C109" s="52"/>
      <c r="D109" s="53"/>
      <c r="E109" s="53"/>
      <c r="F109" s="53"/>
      <c r="G109" s="53"/>
      <c r="H109" s="53"/>
      <c r="I109" s="53"/>
      <c r="J109" s="53"/>
    </row>
    <row r="110" spans="1:10" s="8" customFormat="1" ht="15.75" customHeight="1" x14ac:dyDescent="0.25">
      <c r="A110" s="63"/>
      <c r="B110" s="33">
        <v>3</v>
      </c>
      <c r="C110" s="52" t="s">
        <v>25</v>
      </c>
      <c r="D110" s="53">
        <f>SUM(D111)</f>
        <v>220000</v>
      </c>
      <c r="E110" s="44">
        <f t="shared" ref="E110:E111" si="23">SUM(F110-D110)</f>
        <v>-220000</v>
      </c>
      <c r="F110" s="53">
        <f>SUM(F111)</f>
        <v>0</v>
      </c>
      <c r="G110" s="53">
        <v>0</v>
      </c>
      <c r="H110" s="53">
        <f>SUM(H111)</f>
        <v>0</v>
      </c>
      <c r="I110" s="53"/>
      <c r="J110" s="53"/>
    </row>
    <row r="111" spans="1:10" s="8" customFormat="1" ht="15.75" customHeight="1" x14ac:dyDescent="0.25">
      <c r="A111" s="63"/>
      <c r="B111" s="33">
        <v>32</v>
      </c>
      <c r="C111" s="52" t="s">
        <v>27</v>
      </c>
      <c r="D111" s="53">
        <v>220000</v>
      </c>
      <c r="E111" s="44">
        <f t="shared" si="23"/>
        <v>-220000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</row>
    <row r="112" spans="1:10" x14ac:dyDescent="0.25">
      <c r="A112" s="33" t="s">
        <v>49</v>
      </c>
      <c r="B112" s="33" t="s">
        <v>50</v>
      </c>
      <c r="C112" s="35"/>
      <c r="D112" s="43"/>
      <c r="E112" s="53"/>
      <c r="F112" s="43"/>
      <c r="G112" s="43"/>
      <c r="H112" s="43"/>
      <c r="I112" s="43"/>
      <c r="J112" s="43"/>
    </row>
    <row r="113" spans="1:10" x14ac:dyDescent="0.25">
      <c r="A113" s="33">
        <v>32300</v>
      </c>
      <c r="B113" s="33" t="s">
        <v>59</v>
      </c>
      <c r="C113" s="35"/>
      <c r="D113" s="43"/>
      <c r="E113" s="53"/>
      <c r="F113" s="43"/>
      <c r="G113" s="43"/>
      <c r="H113" s="43"/>
      <c r="I113" s="43"/>
      <c r="J113" s="43"/>
    </row>
    <row r="114" spans="1:10" x14ac:dyDescent="0.25">
      <c r="A114" s="33"/>
      <c r="B114" s="33">
        <v>3</v>
      </c>
      <c r="C114" s="52" t="s">
        <v>25</v>
      </c>
      <c r="D114" s="53">
        <f>SUM(D115)</f>
        <v>20000</v>
      </c>
      <c r="E114" s="44">
        <f t="shared" ref="E114:E115" si="24">SUM(F114-D114)</f>
        <v>0</v>
      </c>
      <c r="F114" s="53">
        <f>SUM(F115)</f>
        <v>20000</v>
      </c>
      <c r="G114" s="53">
        <f>SUM(G115)</f>
        <v>2654.4561682925209</v>
      </c>
      <c r="H114" s="53">
        <f>SUM(H115)</f>
        <v>2654.46</v>
      </c>
      <c r="I114" s="53"/>
      <c r="J114" s="53"/>
    </row>
    <row r="115" spans="1:10" ht="14.25" customHeight="1" x14ac:dyDescent="0.25">
      <c r="A115" s="33"/>
      <c r="B115" s="33">
        <v>32</v>
      </c>
      <c r="C115" s="52" t="s">
        <v>27</v>
      </c>
      <c r="D115" s="53">
        <v>20000</v>
      </c>
      <c r="E115" s="44">
        <f t="shared" si="24"/>
        <v>0</v>
      </c>
      <c r="F115" s="53">
        <v>20000</v>
      </c>
      <c r="G115" s="53">
        <f>SUM(F115/7.5345)</f>
        <v>2654.4561682925209</v>
      </c>
      <c r="H115" s="53">
        <v>2654.46</v>
      </c>
      <c r="I115" s="53">
        <v>2654</v>
      </c>
      <c r="J115" s="53">
        <v>2654</v>
      </c>
    </row>
    <row r="116" spans="1:10" ht="7.5" customHeight="1" x14ac:dyDescent="0.25">
      <c r="A116" s="39"/>
      <c r="B116" s="39"/>
      <c r="C116" s="65"/>
      <c r="D116" s="66"/>
      <c r="E116" s="66"/>
      <c r="F116" s="66"/>
      <c r="G116" s="66"/>
      <c r="H116" s="66"/>
      <c r="I116" s="66"/>
      <c r="J116" s="66"/>
    </row>
    <row r="117" spans="1:10" s="8" customFormat="1" x14ac:dyDescent="0.25">
      <c r="A117" s="57">
        <v>2403</v>
      </c>
      <c r="B117" s="67" t="s">
        <v>109</v>
      </c>
      <c r="C117" s="68"/>
      <c r="D117" s="58">
        <f>SUM(D120)</f>
        <v>115500</v>
      </c>
      <c r="E117" s="43">
        <f t="shared" ref="E117" si="25">SUM(F117-D117)</f>
        <v>-115500</v>
      </c>
      <c r="F117" s="58">
        <f>SUM(F120)</f>
        <v>0</v>
      </c>
      <c r="G117" s="58">
        <v>0</v>
      </c>
      <c r="H117" s="58">
        <f>SUM(H120)</f>
        <v>2527.5</v>
      </c>
      <c r="I117" s="58"/>
      <c r="J117" s="58"/>
    </row>
    <row r="118" spans="1:10" s="32" customFormat="1" x14ac:dyDescent="0.25">
      <c r="A118" s="59" t="s">
        <v>110</v>
      </c>
      <c r="B118" s="69" t="s">
        <v>111</v>
      </c>
      <c r="C118" s="70"/>
      <c r="D118" s="60"/>
      <c r="E118" s="60"/>
      <c r="F118" s="60"/>
      <c r="G118" s="60"/>
      <c r="H118" s="60"/>
      <c r="I118" s="60"/>
      <c r="J118" s="60"/>
    </row>
    <row r="119" spans="1:10" s="32" customFormat="1" x14ac:dyDescent="0.25">
      <c r="A119" s="61">
        <v>48006</v>
      </c>
      <c r="B119" s="69" t="s">
        <v>112</v>
      </c>
      <c r="C119" s="70"/>
      <c r="D119" s="60"/>
      <c r="E119" s="60"/>
      <c r="F119" s="60"/>
      <c r="G119" s="60"/>
      <c r="H119" s="60"/>
      <c r="I119" s="60"/>
      <c r="J119" s="60"/>
    </row>
    <row r="120" spans="1:10" s="32" customFormat="1" x14ac:dyDescent="0.25">
      <c r="A120" s="59"/>
      <c r="B120" s="69">
        <v>4</v>
      </c>
      <c r="C120" s="56" t="s">
        <v>74</v>
      </c>
      <c r="D120" s="60">
        <f>SUM(D121)</f>
        <v>115500</v>
      </c>
      <c r="E120" s="44">
        <f t="shared" ref="E120:E121" si="26">SUM(F120-D120)</f>
        <v>-115500</v>
      </c>
      <c r="F120" s="60">
        <f>SUM(F121)</f>
        <v>0</v>
      </c>
      <c r="G120" s="60">
        <v>0</v>
      </c>
      <c r="H120" s="60">
        <f>SUM(H121)</f>
        <v>2527.5</v>
      </c>
      <c r="I120" s="60"/>
      <c r="J120" s="60"/>
    </row>
    <row r="121" spans="1:10" s="32" customFormat="1" x14ac:dyDescent="0.25">
      <c r="A121" s="59"/>
      <c r="B121" s="69">
        <v>41</v>
      </c>
      <c r="C121" s="56" t="s">
        <v>113</v>
      </c>
      <c r="D121" s="60">
        <v>115500</v>
      </c>
      <c r="E121" s="44">
        <f t="shared" si="26"/>
        <v>-115500</v>
      </c>
      <c r="F121" s="60">
        <v>0</v>
      </c>
      <c r="G121" s="60">
        <v>0</v>
      </c>
      <c r="H121" s="60">
        <v>2527.5</v>
      </c>
      <c r="I121" s="60">
        <v>0</v>
      </c>
      <c r="J121" s="60">
        <v>0</v>
      </c>
    </row>
    <row r="122" spans="1:10" s="8" customFormat="1" ht="9" customHeight="1" x14ac:dyDescent="0.25">
      <c r="A122" s="39"/>
      <c r="B122" s="39"/>
      <c r="C122" s="65"/>
      <c r="D122" s="66"/>
      <c r="E122" s="66"/>
      <c r="F122" s="66"/>
      <c r="G122" s="66"/>
      <c r="H122" s="66"/>
      <c r="I122" s="66"/>
      <c r="J122" s="66"/>
    </row>
    <row r="123" spans="1:10" x14ac:dyDescent="0.25">
      <c r="A123" s="46">
        <v>2405</v>
      </c>
      <c r="B123" s="42" t="s">
        <v>51</v>
      </c>
      <c r="C123" s="35"/>
      <c r="D123" s="43">
        <f>SUM(D126+D133+D136+D142)</f>
        <v>24500</v>
      </c>
      <c r="E123" s="43">
        <f>SUM(E126+E133+E136+E142)</f>
        <v>0</v>
      </c>
      <c r="F123" s="43">
        <f>SUM(F126+F133+F136+F142)</f>
        <v>24500</v>
      </c>
      <c r="G123" s="43">
        <f>SUM(G126+G133+G136+G142)</f>
        <v>3251.7088061583381</v>
      </c>
      <c r="H123" s="43">
        <f>SUM(H126+H130+H133+H136+H140+H142)</f>
        <v>6755.93</v>
      </c>
      <c r="I123" s="53"/>
      <c r="J123" s="53"/>
    </row>
    <row r="124" spans="1:10" x14ac:dyDescent="0.25">
      <c r="A124" s="33" t="s">
        <v>43</v>
      </c>
      <c r="B124" s="33" t="s">
        <v>44</v>
      </c>
      <c r="C124" s="33"/>
      <c r="D124" s="44"/>
      <c r="E124" s="44"/>
      <c r="F124" s="44"/>
      <c r="G124" s="44"/>
      <c r="H124" s="44"/>
      <c r="I124" s="44"/>
      <c r="J124" s="44"/>
    </row>
    <row r="125" spans="1:10" x14ac:dyDescent="0.25">
      <c r="A125" s="64">
        <v>32300</v>
      </c>
      <c r="B125" s="33" t="s">
        <v>58</v>
      </c>
      <c r="C125" s="33"/>
      <c r="D125" s="44"/>
      <c r="E125" s="44"/>
      <c r="F125" s="44"/>
      <c r="G125" s="44"/>
      <c r="H125" s="44"/>
      <c r="I125" s="44"/>
      <c r="J125" s="44"/>
    </row>
    <row r="126" spans="1:10" x14ac:dyDescent="0.25">
      <c r="A126" s="33"/>
      <c r="B126" s="33">
        <v>4</v>
      </c>
      <c r="C126" s="33" t="s">
        <v>74</v>
      </c>
      <c r="D126" s="44">
        <f>SUM(D127)</f>
        <v>20000</v>
      </c>
      <c r="E126" s="44">
        <f t="shared" ref="E126:E127" si="27">SUM(F126-D126)</f>
        <v>0</v>
      </c>
      <c r="F126" s="44">
        <f>SUM(F127)</f>
        <v>20000</v>
      </c>
      <c r="G126" s="44">
        <f>SUM(G127)</f>
        <v>2654.4561682925209</v>
      </c>
      <c r="H126" s="44">
        <f>SUM(H127)</f>
        <v>2654.46</v>
      </c>
      <c r="I126" s="44"/>
      <c r="J126" s="44"/>
    </row>
    <row r="127" spans="1:10" s="8" customFormat="1" x14ac:dyDescent="0.25">
      <c r="A127" s="33"/>
      <c r="B127" s="33">
        <v>42</v>
      </c>
      <c r="C127" s="33" t="s">
        <v>45</v>
      </c>
      <c r="D127" s="44">
        <v>20000</v>
      </c>
      <c r="E127" s="44">
        <f t="shared" si="27"/>
        <v>0</v>
      </c>
      <c r="F127" s="44">
        <v>20000</v>
      </c>
      <c r="G127" s="44">
        <f>SUM(F127/7.5345)</f>
        <v>2654.4561682925209</v>
      </c>
      <c r="H127" s="44">
        <v>2654.46</v>
      </c>
      <c r="I127" s="44">
        <v>2654</v>
      </c>
      <c r="J127" s="44">
        <v>2654</v>
      </c>
    </row>
    <row r="128" spans="1:10" s="8" customFormat="1" x14ac:dyDescent="0.25">
      <c r="A128" s="33" t="s">
        <v>72</v>
      </c>
      <c r="B128" s="33" t="s">
        <v>73</v>
      </c>
      <c r="C128" s="33"/>
      <c r="D128" s="44"/>
      <c r="E128" s="44"/>
      <c r="F128" s="44"/>
      <c r="G128" s="44"/>
      <c r="H128" s="44"/>
      <c r="I128" s="44"/>
      <c r="J128" s="44"/>
    </row>
    <row r="129" spans="1:10" s="8" customFormat="1" x14ac:dyDescent="0.25">
      <c r="A129" s="33">
        <v>11001</v>
      </c>
      <c r="B129" s="76" t="s">
        <v>114</v>
      </c>
      <c r="C129" s="33"/>
      <c r="D129" s="44"/>
      <c r="E129" s="44"/>
      <c r="F129" s="44"/>
      <c r="G129" s="44"/>
      <c r="H129" s="44"/>
      <c r="I129" s="44"/>
      <c r="J129" s="44"/>
    </row>
    <row r="130" spans="1:10" s="8" customFormat="1" x14ac:dyDescent="0.25">
      <c r="A130" s="33"/>
      <c r="B130" s="33">
        <v>4</v>
      </c>
      <c r="C130" s="33" t="s">
        <v>74</v>
      </c>
      <c r="D130" s="44">
        <f>SUM(D131)</f>
        <v>0</v>
      </c>
      <c r="E130" s="44">
        <f>SUM(E131)</f>
        <v>0</v>
      </c>
      <c r="F130" s="44">
        <f>SUM(F131)</f>
        <v>0</v>
      </c>
      <c r="G130" s="44">
        <f>SUM(G131)</f>
        <v>320</v>
      </c>
      <c r="H130" s="44">
        <f>SUM(H131)</f>
        <v>320</v>
      </c>
      <c r="I130" s="44"/>
      <c r="J130" s="44"/>
    </row>
    <row r="131" spans="1:10" s="8" customFormat="1" x14ac:dyDescent="0.25">
      <c r="A131" s="33"/>
      <c r="B131" s="76">
        <v>42</v>
      </c>
      <c r="C131" s="76" t="s">
        <v>45</v>
      </c>
      <c r="D131" s="44">
        <v>0</v>
      </c>
      <c r="E131" s="44">
        <v>0</v>
      </c>
      <c r="F131" s="44">
        <v>0</v>
      </c>
      <c r="G131" s="44">
        <v>320</v>
      </c>
      <c r="H131" s="44">
        <v>320</v>
      </c>
      <c r="I131" s="44"/>
      <c r="J131" s="44"/>
    </row>
    <row r="132" spans="1:10" s="8" customFormat="1" x14ac:dyDescent="0.25">
      <c r="A132" s="33">
        <v>32300</v>
      </c>
      <c r="B132" s="33" t="s">
        <v>58</v>
      </c>
      <c r="C132" s="33"/>
      <c r="D132" s="44"/>
      <c r="E132" s="44"/>
      <c r="F132" s="44"/>
      <c r="G132" s="44"/>
      <c r="H132" s="44"/>
      <c r="I132" s="44"/>
      <c r="J132" s="44"/>
    </row>
    <row r="133" spans="1:10" s="8" customFormat="1" x14ac:dyDescent="0.25">
      <c r="A133" s="33"/>
      <c r="B133" s="33">
        <v>4</v>
      </c>
      <c r="C133" s="33" t="s">
        <v>74</v>
      </c>
      <c r="D133" s="44">
        <f>SUM(D134)</f>
        <v>2500</v>
      </c>
      <c r="E133" s="44">
        <f t="shared" ref="E133:E134" si="28">SUM(F133-D133)</f>
        <v>0</v>
      </c>
      <c r="F133" s="44">
        <f>SUM(F134)</f>
        <v>2500</v>
      </c>
      <c r="G133" s="44">
        <f>SUM(G134)</f>
        <v>331.80702103656512</v>
      </c>
      <c r="H133" s="44">
        <f>SUM(H134)</f>
        <v>331.81</v>
      </c>
      <c r="I133" s="44"/>
      <c r="J133" s="44"/>
    </row>
    <row r="134" spans="1:10" x14ac:dyDescent="0.25">
      <c r="A134" s="33"/>
      <c r="B134" s="33">
        <v>42</v>
      </c>
      <c r="C134" s="33" t="s">
        <v>45</v>
      </c>
      <c r="D134" s="44">
        <v>2500</v>
      </c>
      <c r="E134" s="44">
        <f t="shared" si="28"/>
        <v>0</v>
      </c>
      <c r="F134" s="44">
        <v>2500</v>
      </c>
      <c r="G134" s="44">
        <f>SUM(F134/7.5345)</f>
        <v>331.80702103656512</v>
      </c>
      <c r="H134" s="44">
        <v>331.81</v>
      </c>
      <c r="I134" s="44">
        <v>332</v>
      </c>
      <c r="J134" s="44">
        <v>332</v>
      </c>
    </row>
    <row r="135" spans="1:10" s="8" customFormat="1" ht="16.5" customHeight="1" x14ac:dyDescent="0.25">
      <c r="A135" s="33">
        <v>53082</v>
      </c>
      <c r="B135" s="33" t="s">
        <v>71</v>
      </c>
      <c r="C135" s="33"/>
      <c r="D135" s="44"/>
      <c r="E135" s="44"/>
      <c r="F135" s="44"/>
      <c r="G135" s="44"/>
      <c r="H135" s="44"/>
      <c r="I135" s="44"/>
      <c r="J135" s="44"/>
    </row>
    <row r="136" spans="1:10" s="8" customFormat="1" ht="16.5" customHeight="1" x14ac:dyDescent="0.25">
      <c r="A136" s="33"/>
      <c r="B136" s="33">
        <v>4</v>
      </c>
      <c r="C136" s="33" t="s">
        <v>74</v>
      </c>
      <c r="D136" s="44">
        <f>SUM(D137)</f>
        <v>2000</v>
      </c>
      <c r="E136" s="44">
        <f t="shared" ref="E136:E137" si="29">SUM(F136-D136)</f>
        <v>0</v>
      </c>
      <c r="F136" s="44">
        <f>SUM(F137)</f>
        <v>2000</v>
      </c>
      <c r="G136" s="44">
        <f>SUM(G137)</f>
        <v>265.44561682925212</v>
      </c>
      <c r="H136" s="44">
        <f>SUM(H137)</f>
        <v>265.44</v>
      </c>
      <c r="I136" s="44"/>
      <c r="J136" s="44"/>
    </row>
    <row r="137" spans="1:10" s="8" customFormat="1" ht="16.5" customHeight="1" x14ac:dyDescent="0.25">
      <c r="A137" s="33"/>
      <c r="B137" s="33">
        <v>42</v>
      </c>
      <c r="C137" s="33" t="s">
        <v>45</v>
      </c>
      <c r="D137" s="44">
        <v>2000</v>
      </c>
      <c r="E137" s="44">
        <f t="shared" si="29"/>
        <v>0</v>
      </c>
      <c r="F137" s="44">
        <v>2000</v>
      </c>
      <c r="G137" s="44">
        <f>SUM(F137/7.5345)</f>
        <v>265.44561682925212</v>
      </c>
      <c r="H137" s="44">
        <v>265.44</v>
      </c>
      <c r="I137" s="44">
        <v>265</v>
      </c>
      <c r="J137" s="44">
        <v>265</v>
      </c>
    </row>
    <row r="138" spans="1:10" x14ac:dyDescent="0.25">
      <c r="A138" s="33" t="s">
        <v>181</v>
      </c>
      <c r="B138" s="33" t="s">
        <v>182</v>
      </c>
      <c r="C138" s="33"/>
      <c r="D138" s="44"/>
      <c r="E138" s="44"/>
      <c r="F138" s="44"/>
      <c r="G138" s="44"/>
      <c r="H138" s="44"/>
      <c r="I138" s="44"/>
      <c r="J138" s="44"/>
    </row>
    <row r="139" spans="1:10" x14ac:dyDescent="0.25">
      <c r="A139" s="33">
        <v>53082</v>
      </c>
      <c r="B139" s="33" t="s">
        <v>71</v>
      </c>
      <c r="C139" s="33"/>
      <c r="D139" s="44"/>
      <c r="E139" s="44"/>
      <c r="F139" s="44"/>
      <c r="G139" s="44"/>
      <c r="H139" s="44"/>
      <c r="I139" s="44"/>
      <c r="J139" s="44"/>
    </row>
    <row r="140" spans="1:10" s="8" customFormat="1" x14ac:dyDescent="0.25">
      <c r="A140" s="33"/>
      <c r="B140" s="33">
        <v>3</v>
      </c>
      <c r="C140" s="33" t="s">
        <v>25</v>
      </c>
      <c r="D140" s="44">
        <f>SUM(D141)</f>
        <v>0</v>
      </c>
      <c r="E140" s="44">
        <f>SUM(E141)</f>
        <v>0</v>
      </c>
      <c r="F140" s="44">
        <f>SUM(F141:F142)</f>
        <v>0</v>
      </c>
      <c r="G140" s="44">
        <f>SUM(G141)</f>
        <v>0</v>
      </c>
      <c r="H140" s="44">
        <f>SUM(H141)</f>
        <v>1048.74</v>
      </c>
      <c r="I140" s="44"/>
      <c r="J140" s="44"/>
    </row>
    <row r="141" spans="1:10" s="8" customFormat="1" x14ac:dyDescent="0.25">
      <c r="A141" s="33"/>
      <c r="B141" s="76">
        <v>32</v>
      </c>
      <c r="C141" s="76" t="s">
        <v>27</v>
      </c>
      <c r="D141" s="44">
        <v>0</v>
      </c>
      <c r="E141" s="44">
        <v>0</v>
      </c>
      <c r="F141" s="44">
        <v>0</v>
      </c>
      <c r="G141" s="44">
        <v>0</v>
      </c>
      <c r="H141" s="44">
        <v>1048.74</v>
      </c>
      <c r="I141" s="44"/>
      <c r="J141" s="44"/>
    </row>
    <row r="142" spans="1:10" x14ac:dyDescent="0.25">
      <c r="A142" s="33"/>
      <c r="B142" s="33">
        <v>4</v>
      </c>
      <c r="C142" s="33" t="s">
        <v>74</v>
      </c>
      <c r="D142" s="44">
        <f>SUM(D143)</f>
        <v>0</v>
      </c>
      <c r="E142" s="44">
        <f t="shared" ref="E142" si="30">SUM(F142-D142)</f>
        <v>0</v>
      </c>
      <c r="F142" s="44">
        <f>SUM(F143)</f>
        <v>0</v>
      </c>
      <c r="G142" s="44">
        <v>0</v>
      </c>
      <c r="H142" s="44">
        <f>SUM(H143)</f>
        <v>2135.48</v>
      </c>
      <c r="I142" s="44"/>
      <c r="J142" s="44"/>
    </row>
    <row r="143" spans="1:10" x14ac:dyDescent="0.25">
      <c r="A143" s="33"/>
      <c r="B143" s="33">
        <v>42</v>
      </c>
      <c r="C143" s="33" t="s">
        <v>45</v>
      </c>
      <c r="D143" s="44">
        <v>0</v>
      </c>
      <c r="E143" s="44">
        <v>0</v>
      </c>
      <c r="F143" s="44">
        <v>0</v>
      </c>
      <c r="G143" s="44">
        <v>0</v>
      </c>
      <c r="H143" s="44">
        <v>2135.48</v>
      </c>
      <c r="I143" s="44">
        <v>0</v>
      </c>
      <c r="J143" s="44">
        <v>0</v>
      </c>
    </row>
    <row r="144" spans="1:10" x14ac:dyDescent="0.25">
      <c r="A144" s="39"/>
      <c r="B144" s="86"/>
      <c r="C144" s="86" t="s">
        <v>18</v>
      </c>
      <c r="D144" s="87">
        <f>SUM(D12+D29+D35+D89+D107+D117+D123)</f>
        <v>5425781</v>
      </c>
      <c r="E144" s="87">
        <f>SUM(E12+E29+E35+E89+E107+E117+E123)</f>
        <v>-336305</v>
      </c>
      <c r="F144" s="87">
        <f>SUM(F12+F29+F35+F89+F107+F117+F123)</f>
        <v>5089468</v>
      </c>
      <c r="G144" s="87">
        <f>SUM(G12+G29+G35+G89+G107+G117+G123)</f>
        <v>675489.4266374677</v>
      </c>
      <c r="H144" s="87">
        <f>SUM(H12+H29+H35+H89+H107+H117+H123)</f>
        <v>860622.6100000001</v>
      </c>
      <c r="I144" s="87">
        <f>SUM(I12:I143)</f>
        <v>673365</v>
      </c>
      <c r="J144" s="87">
        <f>SUM(J12:J143)</f>
        <v>673365</v>
      </c>
    </row>
    <row r="145" spans="2:9" ht="40.5" customHeight="1" x14ac:dyDescent="0.25">
      <c r="B145" s="8"/>
      <c r="C145" s="8" t="s">
        <v>64</v>
      </c>
      <c r="F145" s="8" t="s">
        <v>65</v>
      </c>
      <c r="I145" s="8"/>
    </row>
    <row r="146" spans="2:9" x14ac:dyDescent="0.25">
      <c r="B146" s="8"/>
      <c r="C146" s="8" t="s">
        <v>37</v>
      </c>
      <c r="F146" s="8" t="s">
        <v>66</v>
      </c>
      <c r="I146" s="8"/>
    </row>
    <row r="147" spans="2:9" x14ac:dyDescent="0.25">
      <c r="B147" s="8"/>
      <c r="C147" s="8" t="s">
        <v>183</v>
      </c>
      <c r="F147" s="8" t="s">
        <v>116</v>
      </c>
      <c r="I147" s="8"/>
    </row>
    <row r="148" spans="2:9" x14ac:dyDescent="0.25">
      <c r="F148" s="8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Sheet1</vt:lpstr>
      <vt:lpstr>Sheet2</vt:lpstr>
      <vt:lpstr>List1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Racunovodstvo</cp:lastModifiedBy>
  <cp:lastPrinted>2023-07-13T09:51:50Z</cp:lastPrinted>
  <dcterms:created xsi:type="dcterms:W3CDTF">2013-12-16T13:28:33Z</dcterms:created>
  <dcterms:modified xsi:type="dcterms:W3CDTF">2023-07-13T09:51:53Z</dcterms:modified>
</cp:coreProperties>
</file>