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sažetak" sheetId="1" r:id="rId1"/>
    <sheet name="OPĆI DIO-prihodi" sheetId="2" r:id="rId2"/>
    <sheet name="OPĆI DIO-RASHODI" sheetId="3" r:id="rId3"/>
    <sheet name="POSEBNI DIO" sheetId="4" r:id="rId4"/>
  </sheets>
  <definedNames>
    <definedName name="_GoBack" localSheetId="1">'OPĆI DIO-prihodi'!$B$30</definedName>
    <definedName name="_GoBack" localSheetId="2">'OPĆI DIO-RASHODI'!#REF!</definedName>
    <definedName name="_xlnm.Print_Area" localSheetId="2">'OPĆI DIO-RASHODI'!$A$1:$H$67</definedName>
    <definedName name="_xlnm.Print_Area" localSheetId="3">'POSEBNI DIO'!$A$1:$J$175</definedName>
  </definedNames>
  <calcPr fullCalcOnLoad="1"/>
</workbook>
</file>

<file path=xl/sharedStrings.xml><?xml version="1.0" encoding="utf-8"?>
<sst xmlns="http://schemas.openxmlformats.org/spreadsheetml/2006/main" count="538" uniqueCount="336">
  <si>
    <t>BROJČANA OZNAKA I NAZIV</t>
  </si>
  <si>
    <t>1</t>
  </si>
  <si>
    <t>3121</t>
  </si>
  <si>
    <t>321</t>
  </si>
  <si>
    <t>NAKNADE TROŠKOVA ZAPOSLENIMA</t>
  </si>
  <si>
    <t>3212</t>
  </si>
  <si>
    <t>3211</t>
  </si>
  <si>
    <t>SLUŽBENA PUTOVANJA</t>
  </si>
  <si>
    <t>329</t>
  </si>
  <si>
    <t>OST.NESPOM.RASHODI POSLOVANJA</t>
  </si>
  <si>
    <t>372</t>
  </si>
  <si>
    <t>OSTALE NAKNADE GRAĐANIMA I KUČANSTVIMA IZ PRORAČUNA</t>
  </si>
  <si>
    <t>323</t>
  </si>
  <si>
    <t>RASHODI ZA USLUGE</t>
  </si>
  <si>
    <t>3299</t>
  </si>
  <si>
    <t>3237</t>
  </si>
  <si>
    <t>INTELEKTUALNE I OSOBNE  USLUGE</t>
  </si>
  <si>
    <t>3239</t>
  </si>
  <si>
    <t>OSTALE USLUGE</t>
  </si>
  <si>
    <t>3232</t>
  </si>
  <si>
    <t>USLUGE TEKUĆEG I INVESTICIJSKOG ODRŽAVANJA</t>
  </si>
  <si>
    <t>POSTROJENJA I OPREMA</t>
  </si>
  <si>
    <t>4221</t>
  </si>
  <si>
    <t>UREDSKA OPREMA I NAMJEŠTAJ</t>
  </si>
  <si>
    <t>3238</t>
  </si>
  <si>
    <t>RAČUNALNE USLUGE</t>
  </si>
  <si>
    <t>OSTALI NESPOMENUTI RASHODI POSLOVANJA</t>
  </si>
  <si>
    <t>343</t>
  </si>
  <si>
    <t>OSTALI FINANCIJSKI RASHODI</t>
  </si>
  <si>
    <t>3431</t>
  </si>
  <si>
    <t>BANKARSKE USLUGE I USLUGE PLATNOG PROMETA</t>
  </si>
  <si>
    <t>322</t>
  </si>
  <si>
    <t>RASHODI ZA MATERIJAL I ENERG.</t>
  </si>
  <si>
    <t>3227</t>
  </si>
  <si>
    <t>SLUŽBENA, RADNA I ZAŠTITNA ODJEĆA I OBUĆA</t>
  </si>
  <si>
    <t>3294</t>
  </si>
  <si>
    <t>UREĐAJI, STROJEVI I OPREMA ZA OSTALE NAMJENE</t>
  </si>
  <si>
    <t>3234</t>
  </si>
  <si>
    <t>3236</t>
  </si>
  <si>
    <t>3223</t>
  </si>
  <si>
    <t>ENERGIJA</t>
  </si>
  <si>
    <t>3221</t>
  </si>
  <si>
    <t>UREDSKI MATERIJAL I OSTALI MATERIJALNI RASHODI</t>
  </si>
  <si>
    <t>3224</t>
  </si>
  <si>
    <t>MAT.I DIJELOVI ZA TEKUĆE I INVEST.ODRŽAVANJE</t>
  </si>
  <si>
    <t>3225</t>
  </si>
  <si>
    <t>SITNI INVENTAR I AUTO GUME</t>
  </si>
  <si>
    <t>3231</t>
  </si>
  <si>
    <t>USLUGE TELEFONA, POŠTE I PRIJEVOZA</t>
  </si>
  <si>
    <t>KOMUNALNE USLUGE</t>
  </si>
  <si>
    <t>ČLANARINE</t>
  </si>
  <si>
    <t>MATERIJAL I SIROVINE</t>
  </si>
  <si>
    <t>ZDRAVSTVENE I VETERINARSKE USLUGE</t>
  </si>
  <si>
    <t>KNJIGE</t>
  </si>
  <si>
    <t>3722</t>
  </si>
  <si>
    <t>PRIJEVOZ UČENIKA</t>
  </si>
  <si>
    <t>IZVOR FINANCIRANJA</t>
  </si>
  <si>
    <t>6 = 5/2*100</t>
  </si>
  <si>
    <t>INDEKS 1</t>
  </si>
  <si>
    <t>INDEKS 2</t>
  </si>
  <si>
    <t xml:space="preserve">7 =5/4*100 </t>
  </si>
  <si>
    <t xml:space="preserve">Račun prihoda/
primitka </t>
  </si>
  <si>
    <t>Naziv računa</t>
  </si>
  <si>
    <t>Indeks</t>
  </si>
  <si>
    <t>6=5/2*100</t>
  </si>
  <si>
    <t>7=5/4*100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</si>
  <si>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</si>
  <si>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</si>
  <si>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</si>
  <si>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 i prihodi od donacija</t>
  </si>
  <si>
    <t>Donacije od pravnih i fizičkih osoba izvan općeg proračuna</t>
  </si>
  <si>
    <t>Prihodi po posebnim propisima</t>
  </si>
  <si>
    <t>Sufinanciranje cijene usluge, participacije i slično</t>
  </si>
  <si>
    <t>Pomoći iz inozemstva i od subjekata unutar općeg proračuna</t>
  </si>
  <si>
    <t>Pomoći od izvanproračunskih korisnika</t>
  </si>
  <si>
    <t>Pomoći proračunskim korisnicima iz proračuna koji im nije nadležan</t>
  </si>
  <si>
    <t xml:space="preserve">UKUPNO PRIHODI </t>
  </si>
  <si>
    <t>Račun rashoda/
izdatka</t>
  </si>
  <si>
    <t>Rashodi za zaposlene</t>
  </si>
  <si>
    <t>Plaće</t>
  </si>
  <si>
    <t>Plaće za redovan rad</t>
  </si>
  <si>
    <t xml:space="preserve">Ostali rashodi za zaposlene 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</si>
  <si>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</si>
  <si>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</si>
  <si>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</si>
  <si>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</si>
  <si>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</si>
  <si>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</si>
  <si>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</si>
  <si>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</si>
  <si>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</si>
  <si>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</si>
  <si>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</si>
  <si>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</si>
  <si>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</si>
  <si>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Službena,radna i zaštitna odjeća i obuća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</si>
  <si>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</si>
  <si>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</si>
  <si>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</si>
  <si>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</si>
  <si>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</si>
  <si>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</si>
  <si>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</si>
  <si>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</si>
  <si>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</si>
  <si>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</si>
  <si>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Premija osiguranja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</si>
  <si>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</si>
  <si>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</si>
  <si>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</si>
  <si>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</si>
  <si>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</si>
  <si>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Rashodi za nabavu proizvedene dugotrajne imovine</t>
  </si>
  <si>
    <t>Postrojenja i oprema</t>
  </si>
  <si>
    <t>Uredska oprema i namještaj</t>
  </si>
  <si>
    <t>Uređaji,strojevi i oprema za ostale namjene</t>
  </si>
  <si>
    <t>Knjige</t>
  </si>
  <si>
    <t>UKUPNO RASHODI</t>
  </si>
  <si>
    <t>Ostale naknade građanima i kućanstvima iz proračuna</t>
  </si>
  <si>
    <t>Rashodi za nabavu nefinancijske imovine</t>
  </si>
  <si>
    <t>Knjige, umjetnička djela i ostalie izložb.vrijednosti</t>
  </si>
  <si>
    <t>Tekuće pomoći proračunskim korisnicima iz proračuna koji im nije nadležan</t>
  </si>
  <si>
    <t>Kapitalne pomoći proračunskim korisnicima iz proračuna koji im nije nadležan</t>
  </si>
  <si>
    <t xml:space="preserve">Pomoći temeljem prijenosa EU sredstava </t>
  </si>
  <si>
    <t>Tekuće pomoćći temeljem prijenosa EU sredstava</t>
  </si>
  <si>
    <t>Prihodi iz proračuna za financiranje redovne djelatnosti</t>
  </si>
  <si>
    <t>Prihodi od imovine</t>
  </si>
  <si>
    <t>Prihodi od financijske imovine - kamate a vista</t>
  </si>
  <si>
    <t>Prihodi od nefinancijske imovine - najam</t>
  </si>
  <si>
    <t>Prihodi od administrativnih pristojbi i po posebnim propisima</t>
  </si>
  <si>
    <t>Prihodi od pruženih usluga - najam</t>
  </si>
  <si>
    <t>Prihodi od prodaje robe i pruženih usluga</t>
  </si>
  <si>
    <t>Tekuće donacije  od pravnih i fizičkih osoba izvan općeg proračuna</t>
  </si>
  <si>
    <t xml:space="preserve">PRIHODI PO IZVORIMA FINANCIRANJA </t>
  </si>
  <si>
    <t>Opći prihodi i primici</t>
  </si>
  <si>
    <t>Donacije</t>
  </si>
  <si>
    <t xml:space="preserve">Prihodi za posebne namjene </t>
  </si>
  <si>
    <t>Pomoći</t>
  </si>
  <si>
    <t>Vlastiti prihodi</t>
  </si>
  <si>
    <t xml:space="preserve">Sveukupno </t>
  </si>
  <si>
    <t>Tekuće pomoći od izvanproračunskih korisnika</t>
  </si>
  <si>
    <t>Kamate na oročena sredstva</t>
  </si>
  <si>
    <t>Prihodi od zakupa i iznajmljivanja imovine</t>
  </si>
  <si>
    <t>Rashodi za nabavu neproizvedene dugotrajne imovine</t>
  </si>
  <si>
    <t>Rashori poslovanja</t>
  </si>
  <si>
    <t>MATERIJALNI RASHODI</t>
  </si>
  <si>
    <t>RASHODI POSLOVANJA</t>
  </si>
  <si>
    <t>FINANCIJSKI RASHODI</t>
  </si>
  <si>
    <t>NAKNADA GRAĐANIMA I KUĆANSTVIMA</t>
  </si>
  <si>
    <t>RASHODI ZA NABAVU PROIZVEDENE DUGOTRAJNE IMOVINE</t>
  </si>
  <si>
    <t>RASHODI ZA NABAVU NEFINANCIJSKE IMOVINE</t>
  </si>
  <si>
    <t>SAŽETAK</t>
  </si>
  <si>
    <t>A. RAČUN PRIHODA I RASHODA</t>
  </si>
  <si>
    <t>OPIS</t>
  </si>
  <si>
    <t>6 PRIHODI POSLOVANJA</t>
  </si>
  <si>
    <t>7 PRIHODI OD PRODAJE NEFINANCIJSKE IMOVINE</t>
  </si>
  <si>
    <t>UKUPNO PRIHODI</t>
  </si>
  <si>
    <t>3 RASHODI POSLOVANJA</t>
  </si>
  <si>
    <t>4 RASHODI ZA NABAVU NEFINANCIJSKE IMOVINE</t>
  </si>
  <si>
    <t>Razlika</t>
  </si>
  <si>
    <t>B. RAČUN FINANCIRANJA</t>
  </si>
  <si>
    <t>8 PRIMICI OD FINANCIJSKE IMOVINE I ZADUŽIVANJA</t>
  </si>
  <si>
    <t>5 IZDACI ZA FINANCIJSKU IMOVINU I OTPLATE ZAJMOVA</t>
  </si>
  <si>
    <t>NETO FINANCIRANJE</t>
  </si>
  <si>
    <t>REKAPITULACIJA</t>
  </si>
  <si>
    <t>UKUPNI PRIHODI</t>
  </si>
  <si>
    <t>VIŠAK PRETHODNIH GODINA</t>
  </si>
  <si>
    <t>PRIMICI OD FINANCIJSKE IMOVINE I ZADUŽIVANJA</t>
  </si>
  <si>
    <t>UKUPNO RASPOLOŽIVA SREDSTVA</t>
  </si>
  <si>
    <t>UKUPNI RASHODI</t>
  </si>
  <si>
    <t>IZDACI ZA FINANCIJSKU IMOVINU I OTPLATU ZAJMOVA</t>
  </si>
  <si>
    <t>UKUPNO RASPOREĐENA SREDSTVA</t>
  </si>
  <si>
    <t>C. RASPOLOŽIVA SREDSTVA IZ PRETHODNE GODINE</t>
  </si>
  <si>
    <t>VIŠAK / MANJAK IZ PRETHODNE GODINE KOJI ĆE SE POKRITI U TEKUĆOJ GODINI</t>
  </si>
  <si>
    <t>VIŠAK / MANJAK + RASPOLOŽIVA SREDSTVA IZ PRETHODNIH GODINA + NETO FINANCIRANJE</t>
  </si>
  <si>
    <t>D. INFORMACIJA O UKUPNOM VIŠKU/MANJKU DONESENOM IZ PRETHODNE GODINE</t>
  </si>
  <si>
    <t>UKUPAN DONOS VIŠKA / MANJKA IZ PRETHODNE GODINE</t>
  </si>
  <si>
    <t>Prihodi od prodaje nefinancijske imovine</t>
  </si>
  <si>
    <t>Prihodi od prodaje neproizvedene dugotrajne imovine</t>
  </si>
  <si>
    <t>Prihodi od prodaje materijalne imovine-prirodnih bogatstava</t>
  </si>
  <si>
    <t>Prihodi od prodaje proizvedene dugotrajne imovine</t>
  </si>
  <si>
    <t>Prihodi od prodaje građevinskih objekata</t>
  </si>
  <si>
    <t>Prihodi od prodaje postrojenja i opreme</t>
  </si>
  <si>
    <t>Prihodi od prodaje prijevoznih sredstava</t>
  </si>
  <si>
    <t>Primici od financijske imovine i zaduživanja</t>
  </si>
  <si>
    <t>Primljeni povrati glavnica danih zajmova i depozita</t>
  </si>
  <si>
    <t>Primici od povrata depozita i jamčevnih pologa</t>
  </si>
  <si>
    <t>Primici od prodaje dionica i udjela u glavnici</t>
  </si>
  <si>
    <t>Primici od prodaje dionica i udjela u glavnici trg.druš.u js</t>
  </si>
  <si>
    <t>Primici od zaduživanja</t>
  </si>
  <si>
    <t>Primlj.krediti i zajmovi  od kredit.i ost.financ.inst.izv.js</t>
  </si>
  <si>
    <t>Prihodi poslovanja</t>
  </si>
  <si>
    <t>Izvor financiranja</t>
  </si>
  <si>
    <t>Naziv izvora financiranja</t>
  </si>
  <si>
    <t xml:space="preserve">Ostvarenje 2021. </t>
  </si>
  <si>
    <t xml:space="preserve">
Izvršenje 2021. </t>
  </si>
  <si>
    <t>IZVRŠENJE 2021</t>
  </si>
  <si>
    <t>OSNOVNA ŠKOLA MARČANA</t>
  </si>
  <si>
    <t>Program:  2101</t>
  </si>
  <si>
    <t>Redovna djelatnost osnovnih škola - minimalni standard</t>
  </si>
  <si>
    <t xml:space="preserve">AKTIVNOST: A210101 </t>
  </si>
  <si>
    <t>Materijalni rashodi OŠ po kriterijima</t>
  </si>
  <si>
    <t>OSTALE NAKNADE</t>
  </si>
  <si>
    <t>AKTIVNOST: A210102</t>
  </si>
  <si>
    <t>Materijalni rashodi OŠ po stvarnom trošku</t>
  </si>
  <si>
    <t>OSTVARENJE/ IZVRŠENJE 2021</t>
  </si>
  <si>
    <t>ZAKUPNINE I NAJAMNINE</t>
  </si>
  <si>
    <t>AKTIVNOST: A210104</t>
  </si>
  <si>
    <t>Plaće i drugi rashodi za zaposlene osnovnih škola</t>
  </si>
  <si>
    <t>RASHODI ZA ZAPOSLENE</t>
  </si>
  <si>
    <t>PLAĆE (BRUTO)</t>
  </si>
  <si>
    <t>PLAĆE ZA REDOVAN RAD</t>
  </si>
  <si>
    <t>OSTALI RASHODI ZA ZAPOSLENE</t>
  </si>
  <si>
    <t>DOPRINOSI NA PLEĆE</t>
  </si>
  <si>
    <t>DOPRINOSI ZA OBVEZNO ZDRAVSTVENO OSIGURANJE</t>
  </si>
  <si>
    <t>NAKNADE ZA PRIJEVOZ, ZA RAD NA TERENU I ODVOJENI ŽIVOT</t>
  </si>
  <si>
    <t>PRISTOJBE I NAKNADE</t>
  </si>
  <si>
    <t>Program: 2102</t>
  </si>
  <si>
    <t>Redovna djelatnost osnovnih škola - iznad standarda</t>
  </si>
  <si>
    <t>AKTIVNOST: A210201</t>
  </si>
  <si>
    <t>Materijalni rashodi OŠ po stvarnom trošku - iznad standarda</t>
  </si>
  <si>
    <t>PREMIJE OSIGURANJA</t>
  </si>
  <si>
    <t>NAKNADE GRAĐANIMA I KUĆANSTVIMA U NARAVI</t>
  </si>
  <si>
    <t>Program: 2301</t>
  </si>
  <si>
    <t>Programi obrazovanja iznad standarda</t>
  </si>
  <si>
    <t>AKTIVNOST: A230102</t>
  </si>
  <si>
    <t>Županijska natjecanja</t>
  </si>
  <si>
    <t>AKTIVNOST: A230106</t>
  </si>
  <si>
    <t>Školska kuhinja</t>
  </si>
  <si>
    <t>AKTIVNOST: A230107</t>
  </si>
  <si>
    <t>Produženi boravak</t>
  </si>
  <si>
    <t>Školski list, časopisi i knjige</t>
  </si>
  <si>
    <t>NEKN.GRAĐ.KUĆANSTVIMA NA TEMELJ.OSIGURANJA I DR.NAKNADE</t>
  </si>
  <si>
    <t>OSTALE NAKNADE GRAĐANIMA I KUĆANSTVIMA IZ PRORAČUNA</t>
  </si>
  <si>
    <t>AKTIVNOST: A230130</t>
  </si>
  <si>
    <t>AKTIVNOST: A230116</t>
  </si>
  <si>
    <t>Izborni i dodatni programi</t>
  </si>
  <si>
    <t>AKTIVNOST: A230148</t>
  </si>
  <si>
    <t>Financiranje učenika s posebnim potrebama</t>
  </si>
  <si>
    <t>AKTIVNOST: A230162</t>
  </si>
  <si>
    <t>Naknada za Županijsko stručno vijeće, Županijski aktiv učitelja</t>
  </si>
  <si>
    <t>AKTIVNOST: A230168</t>
  </si>
  <si>
    <t>EU projekti kod proračunskih korisnika</t>
  </si>
  <si>
    <t>AKTIVNOST: A230184</t>
  </si>
  <si>
    <t>Zavičajna nastava</t>
  </si>
  <si>
    <t>AKTIVNOST: A230199</t>
  </si>
  <si>
    <t>Školska shema</t>
  </si>
  <si>
    <t>Program: 2302</t>
  </si>
  <si>
    <t>AKTIVNOST: A230203</t>
  </si>
  <si>
    <t>Medni dani</t>
  </si>
  <si>
    <t>Program: 2401</t>
  </si>
  <si>
    <t>Investicijsko održavanje osnovnih škola</t>
  </si>
  <si>
    <t xml:space="preserve">RASHODI ZA USLUGE </t>
  </si>
  <si>
    <t>Program: 2405</t>
  </si>
  <si>
    <t>Opremanje u osnovnim školama</t>
  </si>
  <si>
    <t>AKTIVNOST: K240501</t>
  </si>
  <si>
    <t>Školski namještaj i oprema</t>
  </si>
  <si>
    <t>AKTIVNOST: K240502</t>
  </si>
  <si>
    <t>Opremanje knjižnice</t>
  </si>
  <si>
    <t>KNJIGE, UMJ.DJELA I OST.IZLOŽB.VRIJEDN.</t>
  </si>
  <si>
    <t>A210101</t>
  </si>
  <si>
    <t>A210102</t>
  </si>
  <si>
    <t>A210104</t>
  </si>
  <si>
    <t>A210201</t>
  </si>
  <si>
    <t>A230102</t>
  </si>
  <si>
    <t>A230106</t>
  </si>
  <si>
    <t>A230107</t>
  </si>
  <si>
    <t>A230130</t>
  </si>
  <si>
    <t>A230148</t>
  </si>
  <si>
    <t>A230162</t>
  </si>
  <si>
    <t>A230168</t>
  </si>
  <si>
    <t>A230184</t>
  </si>
  <si>
    <t>A230199</t>
  </si>
  <si>
    <t>A230203</t>
  </si>
  <si>
    <t>K240501</t>
  </si>
  <si>
    <t>K240502</t>
  </si>
  <si>
    <t>STRUČNO USAVRŠAVANJE ZAPOSLENIKA</t>
  </si>
  <si>
    <t>TROŠKOVI SUDSIH PRISTOJBI</t>
  </si>
  <si>
    <t>A240101</t>
  </si>
  <si>
    <t>AKTIVNOST: A240101</t>
  </si>
  <si>
    <t>Investicijsko održavanje OŠ -minimalni standard</t>
  </si>
  <si>
    <t>Program: 2403</t>
  </si>
  <si>
    <t>Kapitalna ulaganja u osnovne škole</t>
  </si>
  <si>
    <t>K240301</t>
  </si>
  <si>
    <t>AKTIVNOST: K240301</t>
  </si>
  <si>
    <t>Projektna dokumentacija osnovnih škola</t>
  </si>
  <si>
    <t>RASHODI ZA NABAVU NEPROIZVED.DUGOTRAJNE IMOVINE</t>
  </si>
  <si>
    <t>NEMATERIJALNA IMOVINA</t>
  </si>
  <si>
    <t>Program: 9108</t>
  </si>
  <si>
    <t>MOZAIK 4</t>
  </si>
  <si>
    <t>T910801</t>
  </si>
  <si>
    <t>AKTIVNOST: T910801</t>
  </si>
  <si>
    <t>Porovedba projekta MOZAIK 4</t>
  </si>
  <si>
    <t>PROJEKTNA DOKUMENTACIJA OSNOVNIH ŠKOLA</t>
  </si>
  <si>
    <t>A230116</t>
  </si>
  <si>
    <t>A230104</t>
  </si>
  <si>
    <t>AKTIVNOST: A230104</t>
  </si>
  <si>
    <t>Pomoćnici u nastavi MOZAIK 3</t>
  </si>
  <si>
    <t xml:space="preserve">Ostale naknade </t>
  </si>
  <si>
    <t>Troškovi sudskih pristojbi</t>
  </si>
  <si>
    <t>Nematerijalna imovina</t>
  </si>
  <si>
    <t>Projektna dokumentacija</t>
  </si>
  <si>
    <t>Marčana 166, Marčana</t>
  </si>
  <si>
    <t>OIB 31345551255</t>
  </si>
  <si>
    <t>Predsjednica Školskog odbora</t>
  </si>
  <si>
    <t>________________________</t>
  </si>
  <si>
    <t xml:space="preserve">              Petra Gortan</t>
  </si>
  <si>
    <t>IZVRŠENJE 2022</t>
  </si>
  <si>
    <t xml:space="preserve">IZVORNI PLAN 2022 </t>
  </si>
  <si>
    <t xml:space="preserve">TEKUĆI PLAN 2022 </t>
  </si>
  <si>
    <t>Izvorni plan 2022</t>
  </si>
  <si>
    <t>Tekući plan 2022</t>
  </si>
  <si>
    <t xml:space="preserve">Izvorni plan 2022 </t>
  </si>
  <si>
    <t xml:space="preserve">Tekući plan 2022 </t>
  </si>
  <si>
    <t xml:space="preserve">
Izvršenje 2022. </t>
  </si>
  <si>
    <t>IZVRŠENJE RASHODA I IZDATAKA ZA 2022.G.</t>
  </si>
  <si>
    <t>OSTVARENJE PRIHODA I PRIMITAKA ZA 2022.G.</t>
  </si>
  <si>
    <t xml:space="preserve">Ostvarenje 2022. </t>
  </si>
  <si>
    <t>IZVORNI PLAN 2022</t>
  </si>
  <si>
    <t>TEKUĆI PLAN 2022</t>
  </si>
  <si>
    <t>OSTVARENJE/ IZVRŠENJE 2022</t>
  </si>
  <si>
    <t xml:space="preserve">IZVJEŠTAJ O IZVRŠENJU FINANCIJSKOG PLANA ZA 2022. GODINU 
PO PROGRAMSKOJ I  EKONOMSKOJ KLASIFIKACIJI I IZVORIMA FINANCIRANJA </t>
  </si>
  <si>
    <t>OPREMA ZA ODRŽAVANJE I ZAŠTITU</t>
  </si>
  <si>
    <t>A230202</t>
  </si>
  <si>
    <t>AKTIVNOST: A230202</t>
  </si>
  <si>
    <t>Građanski odgoj</t>
  </si>
  <si>
    <t>A240103</t>
  </si>
  <si>
    <t>AKTIVNOST: A240103</t>
  </si>
  <si>
    <t>Investicijsko održavanje OŠ -ostali proračuni</t>
  </si>
  <si>
    <t>Oprema za održavanje i zaštitu</t>
  </si>
  <si>
    <t xml:space="preserve">RASHODI PO IZVORIMA FINANCIRANJA </t>
  </si>
  <si>
    <t xml:space="preserve">Izvršenje 2021. </t>
  </si>
  <si>
    <t>U Marčani 28.3.2023.</t>
  </si>
  <si>
    <t xml:space="preserve">Izvršenje 2022. </t>
  </si>
  <si>
    <t>Klasa: 400-02/232-01/1</t>
  </si>
  <si>
    <t>Urbroj: 2163-5-3-01/4-23-1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</si>
</sst>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#,##0.00;\-\ #,##0.00"/>
    <numFmt numFmtId="186" formatCode="#,##0.00\ &quot;kn&quot;"/>
    <numFmt numFmtId="187" formatCode="#,##0.00_ ;\-#,##0.00\ "/>
    <numFmt numFmtId="188" formatCode="&quot;Da&quot;;&quot;Da&quot;;&quot;Ne&quot;"/>
    <numFmt numFmtId="189" formatCode="&quot;True&quot;;&quot;True&quot;;&quot;False&quot;"/>
    <numFmt numFmtId="190" formatCode="&quot;Uključeno&quot;;&quot;Uključeno&quot;;&quot;Isključeno&quot;"/>
    <numFmt numFmtId="191" formatCode="[$¥€-2]\ #,##0.00_);[Red]\([$€-2]\ #,##0.00\)"/>
    <numFmt numFmtId="192" formatCode="#,##0.00\ _k_n"/>
  </numFmts>
  <fonts count="50">
    <font>
      <sz val="10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5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rgb="FFFFF9E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 readingOrder="1"/>
    </xf>
    <xf numFmtId="0" fontId="3" fillId="0" borderId="0" xfId="0" applyFont="1" applyAlignment="1" applyProtection="1">
      <alignment wrapText="1" readingOrder="1"/>
      <protection locked="0"/>
    </xf>
    <xf numFmtId="0" fontId="4" fillId="0" borderId="0" xfId="0" applyFont="1" applyAlignment="1">
      <alignment readingOrder="1"/>
    </xf>
    <xf numFmtId="0" fontId="0" fillId="0" borderId="0" xfId="0" applyFont="1" applyAlignment="1">
      <alignment readingOrder="1"/>
    </xf>
    <xf numFmtId="192" fontId="2" fillId="0" borderId="10" xfId="0" applyNumberFormat="1" applyFont="1" applyFill="1" applyBorder="1" applyAlignment="1" quotePrefix="1">
      <alignment horizontal="center" vertical="center" wrapText="1"/>
    </xf>
    <xf numFmtId="192" fontId="2" fillId="0" borderId="10" xfId="0" applyNumberFormat="1" applyFont="1" applyFill="1" applyBorder="1" applyAlignment="1" quotePrefix="1">
      <alignment horizontal="center" vertical="center"/>
    </xf>
    <xf numFmtId="0" fontId="3" fillId="0" borderId="11" xfId="0" applyFont="1" applyBorder="1" applyAlignment="1" applyProtection="1">
      <alignment wrapText="1" readingOrder="1"/>
      <protection locked="0"/>
    </xf>
    <xf numFmtId="185" fontId="3" fillId="0" borderId="11" xfId="0" applyNumberFormat="1" applyFont="1" applyBorder="1" applyAlignment="1" applyProtection="1">
      <alignment wrapText="1" readingOrder="1"/>
      <protection locked="0"/>
    </xf>
    <xf numFmtId="192" fontId="6" fillId="0" borderId="10" xfId="0" applyNumberFormat="1" applyFont="1" applyFill="1" applyBorder="1" applyAlignment="1">
      <alignment horizontal="center" vertical="center" wrapText="1"/>
    </xf>
    <xf numFmtId="192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wrapText="1" readingOrder="1"/>
      <protection locked="0"/>
    </xf>
    <xf numFmtId="0" fontId="0" fillId="0" borderId="10" xfId="0" applyFont="1" applyBorder="1" applyAlignment="1">
      <alignment wrapText="1" readingOrder="1"/>
    </xf>
    <xf numFmtId="185" fontId="0" fillId="0" borderId="12" xfId="0" applyNumberFormat="1" applyFont="1" applyBorder="1" applyAlignment="1" applyProtection="1">
      <alignment wrapText="1" readingOrder="1"/>
      <protection locked="0"/>
    </xf>
    <xf numFmtId="185" fontId="0" fillId="0" borderId="11" xfId="0" applyNumberFormat="1" applyFont="1" applyBorder="1" applyAlignment="1" applyProtection="1">
      <alignment wrapText="1" readingOrder="1"/>
      <protection locked="0"/>
    </xf>
    <xf numFmtId="0" fontId="48" fillId="0" borderId="0" xfId="0" applyFont="1" applyBorder="1" applyAlignment="1">
      <alignment wrapText="1" readingOrder="1"/>
    </xf>
    <xf numFmtId="185" fontId="3" fillId="0" borderId="0" xfId="0" applyNumberFormat="1" applyFont="1" applyBorder="1" applyAlignment="1" applyProtection="1">
      <alignment wrapText="1" readingOrder="1"/>
      <protection locked="0"/>
    </xf>
    <xf numFmtId="192" fontId="7" fillId="0" borderId="10" xfId="0" applyNumberFormat="1" applyFont="1" applyFill="1" applyBorder="1" applyAlignment="1">
      <alignment horizontal="center" vertical="center"/>
    </xf>
    <xf numFmtId="185" fontId="0" fillId="0" borderId="13" xfId="0" applyNumberFormat="1" applyFont="1" applyBorder="1" applyAlignment="1" applyProtection="1">
      <alignment wrapText="1" readingOrder="1"/>
      <protection locked="0"/>
    </xf>
    <xf numFmtId="0" fontId="1" fillId="0" borderId="11" xfId="0" applyFont="1" applyBorder="1" applyAlignment="1" applyProtection="1">
      <alignment horizontal="center" wrapText="1" readingOrder="1"/>
      <protection locked="0"/>
    </xf>
    <xf numFmtId="192" fontId="0" fillId="0" borderId="10" xfId="0" applyNumberFormat="1" applyFont="1" applyFill="1" applyBorder="1" applyAlignment="1">
      <alignment horizontal="center" wrapText="1" readingOrder="1"/>
    </xf>
    <xf numFmtId="192" fontId="0" fillId="0" borderId="10" xfId="0" applyNumberFormat="1" applyFont="1" applyFill="1" applyBorder="1" applyAlignment="1">
      <alignment horizontal="center" readingOrder="1"/>
    </xf>
    <xf numFmtId="1" fontId="28" fillId="0" borderId="10" xfId="0" applyNumberFormat="1" applyFont="1" applyFill="1" applyBorder="1" applyAlignment="1">
      <alignment horizontal="center" wrapText="1" readingOrder="1"/>
    </xf>
    <xf numFmtId="1" fontId="28" fillId="0" borderId="10" xfId="0" applyNumberFormat="1" applyFont="1" applyFill="1" applyBorder="1" applyAlignment="1" quotePrefix="1">
      <alignment horizontal="center" wrapText="1" readingOrder="1"/>
    </xf>
    <xf numFmtId="192" fontId="28" fillId="0" borderId="10" xfId="0" applyNumberFormat="1" applyFont="1" applyFill="1" applyBorder="1" applyAlignment="1" quotePrefix="1">
      <alignment horizontal="center" wrapText="1" readingOrder="1"/>
    </xf>
    <xf numFmtId="192" fontId="28" fillId="0" borderId="10" xfId="0" applyNumberFormat="1" applyFont="1" applyFill="1" applyBorder="1" applyAlignment="1" quotePrefix="1">
      <alignment horizontal="center" readingOrder="1"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 wrapText="1"/>
    </xf>
    <xf numFmtId="192" fontId="0" fillId="0" borderId="0" xfId="0" applyNumberFormat="1" applyFont="1" applyFill="1" applyAlignment="1">
      <alignment horizontal="center" vertical="center" wrapText="1"/>
    </xf>
    <xf numFmtId="192" fontId="0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quotePrefix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1" fontId="2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 quotePrefix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vertical="center"/>
    </xf>
    <xf numFmtId="4" fontId="6" fillId="0" borderId="10" xfId="0" applyNumberFormat="1" applyFont="1" applyFill="1" applyBorder="1" applyAlignment="1" quotePrefix="1">
      <alignment horizontal="right" vertical="center" wrapText="1"/>
    </xf>
    <xf numFmtId="3" fontId="6" fillId="0" borderId="0" xfId="0" applyNumberFormat="1" applyFont="1" applyFill="1" applyBorder="1" applyAlignment="1" quotePrefix="1">
      <alignment vertical="center"/>
    </xf>
    <xf numFmtId="192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 quotePrefix="1">
      <alignment horizontal="center" vertical="center"/>
    </xf>
    <xf numFmtId="192" fontId="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4" fontId="6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 quotePrefix="1">
      <alignment horizontal="left" vertical="center"/>
    </xf>
    <xf numFmtId="3" fontId="6" fillId="0" borderId="0" xfId="0" applyNumberFormat="1" applyFont="1" applyFill="1" applyAlignment="1" quotePrefix="1">
      <alignment horizontal="lef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4" fontId="6" fillId="0" borderId="10" xfId="0" applyNumberFormat="1" applyFont="1" applyFill="1" applyBorder="1" applyAlignment="1" quotePrefix="1">
      <alignment horizontal="right" vertical="center"/>
    </xf>
    <xf numFmtId="4" fontId="6" fillId="0" borderId="0" xfId="0" applyNumberFormat="1" applyFont="1" applyFill="1" applyBorder="1" applyAlignment="1" quotePrefix="1">
      <alignment horizontal="right" vertical="center"/>
    </xf>
    <xf numFmtId="3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 wrapText="1"/>
    </xf>
    <xf numFmtId="192" fontId="2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 quotePrefix="1">
      <alignment horizontal="right" vertical="center"/>
    </xf>
    <xf numFmtId="3" fontId="0" fillId="0" borderId="0" xfId="0" applyNumberFormat="1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192" fontId="2" fillId="0" borderId="0" xfId="0" applyNumberFormat="1" applyFont="1" applyFill="1" applyAlignment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/>
    </xf>
    <xf numFmtId="1" fontId="0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 quotePrefix="1">
      <alignment horizontal="left" vertical="center" wrapText="1"/>
    </xf>
    <xf numFmtId="3" fontId="6" fillId="0" borderId="0" xfId="0" applyNumberFormat="1" applyFont="1" applyFill="1" applyBorder="1" applyAlignment="1" quotePrefix="1">
      <alignment horizontal="left" vertical="center"/>
    </xf>
    <xf numFmtId="3" fontId="2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left"/>
    </xf>
    <xf numFmtId="0" fontId="48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vertical="center" wrapText="1"/>
    </xf>
    <xf numFmtId="0" fontId="48" fillId="0" borderId="14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48" fillId="0" borderId="16" xfId="0" applyFont="1" applyBorder="1" applyAlignment="1">
      <alignment horizontal="left" vertical="center" wrapText="1"/>
    </xf>
    <xf numFmtId="0" fontId="48" fillId="33" borderId="15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9" fillId="5" borderId="10" xfId="0" applyFont="1" applyFill="1" applyBorder="1" applyAlignment="1">
      <alignment horizontal="left" vertical="center" wrapText="1"/>
    </xf>
    <xf numFmtId="0" fontId="49" fillId="5" borderId="10" xfId="0" applyFont="1" applyFill="1" applyBorder="1" applyAlignment="1">
      <alignment vertical="center" wrapText="1"/>
    </xf>
    <xf numFmtId="4" fontId="6" fillId="5" borderId="10" xfId="0" applyNumberFormat="1" applyFont="1" applyFill="1" applyBorder="1" applyAlignment="1">
      <alignment horizontal="right" vertical="center" wrapText="1"/>
    </xf>
    <xf numFmtId="192" fontId="6" fillId="5" borderId="10" xfId="0" applyNumberFormat="1" applyFont="1" applyFill="1" applyBorder="1" applyAlignment="1">
      <alignment horizontal="center" vertical="center" wrapText="1"/>
    </xf>
    <xf numFmtId="192" fontId="6" fillId="5" borderId="10" xfId="0" applyNumberFormat="1" applyFont="1" applyFill="1" applyBorder="1" applyAlignment="1">
      <alignment horizontal="center" vertical="center"/>
    </xf>
    <xf numFmtId="0" fontId="49" fillId="5" borderId="14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 wrapText="1"/>
    </xf>
    <xf numFmtId="3" fontId="6" fillId="5" borderId="10" xfId="0" applyNumberFormat="1" applyFont="1" applyFill="1" applyBorder="1" applyAlignment="1" quotePrefix="1">
      <alignment horizontal="left" vertical="center"/>
    </xf>
    <xf numFmtId="3" fontId="6" fillId="5" borderId="10" xfId="0" applyNumberFormat="1" applyFont="1" applyFill="1" applyBorder="1" applyAlignment="1" quotePrefix="1">
      <alignment vertical="center"/>
    </xf>
    <xf numFmtId="3" fontId="6" fillId="5" borderId="10" xfId="0" applyNumberFormat="1" applyFont="1" applyFill="1" applyBorder="1" applyAlignment="1">
      <alignment horizontal="left" vertical="center" wrapText="1"/>
    </xf>
    <xf numFmtId="3" fontId="6" fillId="5" borderId="17" xfId="0" applyNumberFormat="1" applyFont="1" applyFill="1" applyBorder="1" applyAlignment="1">
      <alignment horizontal="left" vertical="center"/>
    </xf>
    <xf numFmtId="3" fontId="6" fillId="5" borderId="17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185" fontId="6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7" fillId="34" borderId="0" xfId="0" applyFont="1" applyFill="1" applyAlignment="1">
      <alignment/>
    </xf>
    <xf numFmtId="0" fontId="6" fillId="0" borderId="10" xfId="0" applyFont="1" applyBorder="1" applyAlignment="1" applyProtection="1">
      <alignment horizontal="left" vertical="top" wrapText="1" readingOrder="1"/>
      <protection locked="0"/>
    </xf>
    <xf numFmtId="0" fontId="6" fillId="0" borderId="10" xfId="0" applyFont="1" applyBorder="1" applyAlignment="1" applyProtection="1">
      <alignment vertical="top" wrapText="1" readingOrder="1"/>
      <protection locked="0"/>
    </xf>
    <xf numFmtId="0" fontId="6" fillId="0" borderId="10" xfId="0" applyFont="1" applyBorder="1" applyAlignment="1" applyProtection="1">
      <alignment vertical="center" wrapText="1" readingOrder="1"/>
      <protection locked="0"/>
    </xf>
    <xf numFmtId="4" fontId="6" fillId="0" borderId="10" xfId="0" applyNumberFormat="1" applyFont="1" applyBorder="1" applyAlignment="1" applyProtection="1">
      <alignment horizontal="right" vertical="center" wrapText="1"/>
      <protection locked="0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 applyProtection="1">
      <alignment horizontal="left" vertical="top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185" fontId="7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85" fontId="6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4" fontId="6" fillId="5" borderId="10" xfId="0" applyNumberFormat="1" applyFont="1" applyFill="1" applyBorder="1" applyAlignment="1">
      <alignment horizontal="right" vertical="center"/>
    </xf>
    <xf numFmtId="4" fontId="6" fillId="5" borderId="18" xfId="0" applyNumberFormat="1" applyFont="1" applyFill="1" applyBorder="1" applyAlignment="1">
      <alignment horizontal="right" vertical="center"/>
    </xf>
    <xf numFmtId="4" fontId="6" fillId="0" borderId="18" xfId="0" applyNumberFormat="1" applyFont="1" applyFill="1" applyBorder="1" applyAlignment="1">
      <alignment horizontal="right" vertical="center"/>
    </xf>
    <xf numFmtId="4" fontId="7" fillId="0" borderId="15" xfId="0" applyNumberFormat="1" applyFont="1" applyFill="1" applyBorder="1" applyAlignment="1">
      <alignment horizontal="right" vertical="center"/>
    </xf>
    <xf numFmtId="4" fontId="6" fillId="5" borderId="10" xfId="0" applyNumberFormat="1" applyFont="1" applyFill="1" applyBorder="1" applyAlignment="1" quotePrefix="1">
      <alignment horizontal="right" vertical="center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192" fontId="2" fillId="0" borderId="10" xfId="0" applyNumberFormat="1" applyFont="1" applyFill="1" applyBorder="1" applyAlignment="1" quotePrefix="1">
      <alignment horizontal="center" vertical="center" wrapText="1" readingOrder="1"/>
    </xf>
    <xf numFmtId="192" fontId="2" fillId="0" borderId="10" xfId="0" applyNumberFormat="1" applyFont="1" applyFill="1" applyBorder="1" applyAlignment="1" quotePrefix="1">
      <alignment horizontal="center" vertical="center" readingOrder="1"/>
    </xf>
    <xf numFmtId="0" fontId="2" fillId="0" borderId="0" xfId="0" applyFont="1" applyAlignment="1">
      <alignment vertical="center" readingOrder="1"/>
    </xf>
    <xf numFmtId="3" fontId="7" fillId="0" borderId="0" xfId="0" applyNumberFormat="1" applyFont="1" applyFill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0" fontId="7" fillId="0" borderId="10" xfId="0" applyFont="1" applyBorder="1" applyAlignment="1" applyProtection="1">
      <alignment vertical="top" wrapText="1" readingOrder="1"/>
      <protection locked="0"/>
    </xf>
    <xf numFmtId="0" fontId="6" fillId="0" borderId="0" xfId="0" applyFont="1" applyAlignment="1">
      <alignment/>
    </xf>
    <xf numFmtId="0" fontId="6" fillId="35" borderId="10" xfId="0" applyFont="1" applyFill="1" applyBorder="1" applyAlignment="1" applyProtection="1">
      <alignment horizontal="left" vertical="center" wrapText="1" readingOrder="1"/>
      <protection locked="0"/>
    </xf>
    <xf numFmtId="0" fontId="6" fillId="35" borderId="10" xfId="0" applyFont="1" applyFill="1" applyBorder="1" applyAlignment="1" applyProtection="1">
      <alignment vertical="center" wrapText="1" readingOrder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0" xfId="0" applyFont="1" applyFill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/>
    </xf>
    <xf numFmtId="185" fontId="6" fillId="0" borderId="0" xfId="0" applyNumberFormat="1" applyFont="1" applyBorder="1" applyAlignment="1" applyProtection="1">
      <alignment horizontal="center" vertical="center" wrapText="1" readingOrder="1"/>
      <protection locked="0"/>
    </xf>
    <xf numFmtId="0" fontId="6" fillId="35" borderId="10" xfId="0" applyFont="1" applyFill="1" applyBorder="1" applyAlignment="1" applyProtection="1">
      <alignment horizontal="center" vertical="center" wrapText="1" readingOrder="1"/>
      <protection locked="0"/>
    </xf>
    <xf numFmtId="4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10" xfId="0" applyFont="1" applyFill="1" applyBorder="1" applyAlignment="1" applyProtection="1">
      <alignment horizontal="center" vertical="top" wrapText="1"/>
      <protection locked="0"/>
    </xf>
    <xf numFmtId="1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0" xfId="0" applyFont="1" applyFill="1" applyBorder="1" applyAlignment="1" applyProtection="1">
      <alignment horizontal="left" vertical="top" wrapText="1" readingOrder="1"/>
      <protection locked="0"/>
    </xf>
    <xf numFmtId="0" fontId="7" fillId="35" borderId="10" xfId="0" applyFont="1" applyFill="1" applyBorder="1" applyAlignment="1" applyProtection="1">
      <alignment vertical="top" wrapText="1" readingOrder="1"/>
      <protection locked="0"/>
    </xf>
    <xf numFmtId="0" fontId="7" fillId="35" borderId="10" xfId="0" applyFont="1" applyFill="1" applyBorder="1" applyAlignment="1" applyProtection="1">
      <alignment vertical="center" wrapText="1" readingOrder="1"/>
      <protection locked="0"/>
    </xf>
    <xf numFmtId="185" fontId="6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36" borderId="10" xfId="0" applyFont="1" applyFill="1" applyBorder="1" applyAlignment="1" applyProtection="1">
      <alignment horizontal="left" vertical="center" wrapText="1" readingOrder="1"/>
      <protection locked="0"/>
    </xf>
    <xf numFmtId="0" fontId="6" fillId="36" borderId="10" xfId="0" applyFont="1" applyFill="1" applyBorder="1" applyAlignment="1" applyProtection="1">
      <alignment vertical="center" wrapText="1" readingOrder="1"/>
      <protection locked="0"/>
    </xf>
    <xf numFmtId="4" fontId="6" fillId="36" borderId="10" xfId="0" applyNumberFormat="1" applyFont="1" applyFill="1" applyBorder="1" applyAlignment="1" applyProtection="1">
      <alignment horizontal="right" vertical="center" wrapText="1"/>
      <protection locked="0"/>
    </xf>
    <xf numFmtId="185" fontId="6" fillId="37" borderId="10" xfId="0" applyNumberFormat="1" applyFont="1" applyFill="1" applyBorder="1" applyAlignment="1" applyProtection="1">
      <alignment horizontal="center" vertical="center" wrapText="1" readingOrder="1"/>
      <protection locked="0"/>
    </xf>
    <xf numFmtId="185" fontId="7" fillId="0" borderId="10" xfId="0" applyNumberFormat="1" applyFont="1" applyBorder="1" applyAlignment="1" applyProtection="1">
      <alignment horizontal="center" vertical="center" wrapText="1" readingOrder="1"/>
      <protection locked="0"/>
    </xf>
    <xf numFmtId="4" fontId="6" fillId="36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5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7" borderId="10" xfId="0" applyFont="1" applyFill="1" applyBorder="1" applyAlignment="1" applyProtection="1">
      <alignment horizontal="left" vertical="top" wrapText="1" readingOrder="1"/>
      <protection locked="0"/>
    </xf>
    <xf numFmtId="0" fontId="6" fillId="7" borderId="10" xfId="0" applyFont="1" applyFill="1" applyBorder="1" applyAlignment="1" applyProtection="1">
      <alignment vertical="top" wrapText="1" readingOrder="1"/>
      <protection locked="0"/>
    </xf>
    <xf numFmtId="0" fontId="6" fillId="7" borderId="10" xfId="0" applyFont="1" applyFill="1" applyBorder="1" applyAlignment="1" applyProtection="1">
      <alignment vertical="center" wrapText="1" readingOrder="1"/>
      <protection locked="0"/>
    </xf>
    <xf numFmtId="4" fontId="6" fillId="7" borderId="10" xfId="0" applyNumberFormat="1" applyFont="1" applyFill="1" applyBorder="1" applyAlignment="1" applyProtection="1">
      <alignment horizontal="right" vertical="center" wrapText="1"/>
      <protection locked="0"/>
    </xf>
    <xf numFmtId="185" fontId="6" fillId="7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38" borderId="10" xfId="0" applyFont="1" applyFill="1" applyBorder="1" applyAlignment="1" applyProtection="1">
      <alignment horizontal="left" vertical="center" wrapText="1" readingOrder="1"/>
      <protection locked="0"/>
    </xf>
    <xf numFmtId="0" fontId="6" fillId="38" borderId="10" xfId="0" applyFont="1" applyFill="1" applyBorder="1" applyAlignment="1" applyProtection="1">
      <alignment vertical="center" wrapText="1" readingOrder="1"/>
      <protection locked="0"/>
    </xf>
    <xf numFmtId="4" fontId="6" fillId="38" borderId="10" xfId="0" applyNumberFormat="1" applyFont="1" applyFill="1" applyBorder="1" applyAlignment="1" applyProtection="1">
      <alignment horizontal="right" vertical="center" wrapText="1"/>
      <protection locked="0"/>
    </xf>
    <xf numFmtId="185" fontId="6" fillId="5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39" borderId="10" xfId="0" applyFont="1" applyFill="1" applyBorder="1" applyAlignment="1" applyProtection="1">
      <alignment horizontal="left" vertical="center" wrapText="1" readingOrder="1"/>
      <protection locked="0"/>
    </xf>
    <xf numFmtId="0" fontId="6" fillId="39" borderId="10" xfId="0" applyFont="1" applyFill="1" applyBorder="1" applyAlignment="1" applyProtection="1">
      <alignment vertical="center" wrapText="1" readingOrder="1"/>
      <protection locked="0"/>
    </xf>
    <xf numFmtId="4" fontId="6" fillId="39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7" borderId="10" xfId="0" applyFont="1" applyFill="1" applyBorder="1" applyAlignment="1" applyProtection="1">
      <alignment horizontal="center" vertical="center" wrapText="1" readingOrder="1"/>
      <protection locked="0"/>
    </xf>
    <xf numFmtId="0" fontId="7" fillId="7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 quotePrefix="1">
      <alignment horizontal="center" vertical="center" wrapText="1"/>
    </xf>
    <xf numFmtId="192" fontId="2" fillId="0" borderId="10" xfId="0" applyNumberFormat="1" applyFont="1" applyBorder="1" applyAlignment="1" quotePrefix="1">
      <alignment horizontal="center" vertical="center" wrapText="1"/>
    </xf>
    <xf numFmtId="192" fontId="2" fillId="0" borderId="10" xfId="0" applyNumberFormat="1" applyFont="1" applyBorder="1" applyAlignment="1" quotePrefix="1">
      <alignment horizontal="center" vertical="center"/>
    </xf>
    <xf numFmtId="1" fontId="2" fillId="0" borderId="10" xfId="0" applyNumberFormat="1" applyFont="1" applyBorder="1" applyAlignment="1" quotePrefix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 quotePrefix="1">
      <alignment horizontal="center" vertical="center"/>
    </xf>
    <xf numFmtId="3" fontId="6" fillId="0" borderId="10" xfId="0" applyNumberFormat="1" applyFont="1" applyBorder="1" applyAlignment="1" quotePrefix="1">
      <alignment horizontal="left" vertical="center"/>
    </xf>
    <xf numFmtId="4" fontId="6" fillId="0" borderId="10" xfId="0" applyNumberFormat="1" applyFont="1" applyBorder="1" applyAlignment="1" quotePrefix="1">
      <alignment horizontal="right" vertical="center" wrapText="1"/>
    </xf>
    <xf numFmtId="192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 quotePrefix="1">
      <alignment horizontal="center" vertical="center"/>
    </xf>
    <xf numFmtId="4" fontId="6" fillId="0" borderId="10" xfId="0" applyNumberFormat="1" applyFont="1" applyBorder="1" applyAlignment="1" quotePrefix="1">
      <alignment horizontal="right" vertical="center"/>
    </xf>
    <xf numFmtId="0" fontId="5" fillId="0" borderId="0" xfId="0" applyFont="1" applyAlignment="1" applyProtection="1">
      <alignment wrapText="1" readingOrder="1"/>
      <protection locked="0"/>
    </xf>
    <xf numFmtId="0" fontId="2" fillId="0" borderId="0" xfId="0" applyFont="1" applyAlignment="1">
      <alignment readingOrder="1"/>
    </xf>
    <xf numFmtId="0" fontId="2" fillId="0" borderId="0" xfId="0" applyFont="1" applyBorder="1" applyAlignment="1" applyProtection="1">
      <alignment horizontal="left" wrapText="1" readingOrder="1"/>
      <protection locked="0"/>
    </xf>
    <xf numFmtId="0" fontId="2" fillId="0" borderId="19" xfId="0" applyFont="1" applyBorder="1" applyAlignment="1" applyProtection="1">
      <alignment horizontal="left" wrapText="1" readingOrder="1"/>
      <protection locked="0"/>
    </xf>
    <xf numFmtId="0" fontId="5" fillId="0" borderId="0" xfId="0" applyFont="1" applyAlignment="1" applyProtection="1">
      <alignment horizontal="center" wrapText="1" readingOrder="1"/>
      <protection locked="0"/>
    </xf>
    <xf numFmtId="0" fontId="8" fillId="5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 quotePrefix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quotePrefix="1">
      <alignment horizontal="center" vertical="center" wrapText="1"/>
    </xf>
    <xf numFmtId="0" fontId="2" fillId="0" borderId="18" xfId="0" applyNumberFormat="1" applyFont="1" applyFill="1" applyBorder="1" applyAlignment="1" quotePrefix="1">
      <alignment horizontal="center" vertical="center" wrapText="1"/>
    </xf>
    <xf numFmtId="1" fontId="2" fillId="0" borderId="10" xfId="0" applyNumberFormat="1" applyFont="1" applyBorder="1" applyAlignment="1" quotePrefix="1">
      <alignment horizontal="center" vertical="center" wrapText="1"/>
    </xf>
    <xf numFmtId="3" fontId="6" fillId="5" borderId="20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 quotePrefix="1">
      <alignment horizontal="center" vertical="center" wrapText="1"/>
    </xf>
    <xf numFmtId="1" fontId="2" fillId="0" borderId="18" xfId="0" applyNumberFormat="1" applyFont="1" applyFill="1" applyBorder="1" applyAlignment="1" quotePrefix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0" fontId="6" fillId="35" borderId="14" xfId="0" applyFont="1" applyFill="1" applyBorder="1" applyAlignment="1" applyProtection="1">
      <alignment horizontal="center" vertical="center" wrapText="1" readingOrder="1"/>
      <protection locked="0"/>
    </xf>
    <xf numFmtId="0" fontId="7" fillId="34" borderId="18" xfId="0" applyFont="1" applyFill="1" applyBorder="1" applyAlignment="1">
      <alignment horizontal="center" vertical="center"/>
    </xf>
    <xf numFmtId="1" fontId="6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0" xfId="0" applyFont="1" applyFill="1" applyAlignment="1" applyProtection="1">
      <alignment horizontal="center" vertical="center" wrapText="1" readingOrder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E0"/>
      <rgbColor rgb="00FF0000"/>
      <rgbColor rgb="000000CD"/>
      <rgbColor rgb="00FFFFFF"/>
      <rgbColor rgb="000000FF"/>
      <rgbColor rgb="000000CD"/>
      <rgbColor rgb="00FFFF00"/>
      <rgbColor rgb="004169E1"/>
      <rgbColor rgb="00FFFFE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3.421875" style="4" customWidth="1"/>
    <col min="2" max="4" width="15.421875" style="4" bestFit="1" customWidth="1"/>
    <col min="5" max="5" width="15.28125" style="4" customWidth="1"/>
    <col min="6" max="7" width="13.140625" style="4" customWidth="1"/>
    <col min="8" max="16384" width="9.140625" style="4" customWidth="1"/>
  </cols>
  <sheetData>
    <row r="1" ht="12.75">
      <c r="A1" s="1" t="s">
        <v>197</v>
      </c>
    </row>
    <row r="2" ht="12.75">
      <c r="A2" s="4" t="s">
        <v>302</v>
      </c>
    </row>
    <row r="3" ht="12.75">
      <c r="A3" s="4" t="s">
        <v>303</v>
      </c>
    </row>
    <row r="5" ht="12.75">
      <c r="A5" s="4" t="s">
        <v>334</v>
      </c>
    </row>
    <row r="6" ht="12.75">
      <c r="A6" s="4" t="s">
        <v>335</v>
      </c>
    </row>
    <row r="7" ht="12.75">
      <c r="A7" s="4" t="s">
        <v>332</v>
      </c>
    </row>
    <row r="8" spans="1:7" s="1" customFormat="1" ht="23.25" customHeight="1">
      <c r="A8" s="191" t="s">
        <v>151</v>
      </c>
      <c r="B8" s="191"/>
      <c r="C8" s="191"/>
      <c r="D8" s="191"/>
      <c r="E8" s="191"/>
      <c r="F8" s="191"/>
      <c r="G8" s="191"/>
    </row>
    <row r="9" spans="1:5" s="1" customFormat="1" ht="16.5" customHeight="1">
      <c r="A9" s="187" t="s">
        <v>152</v>
      </c>
      <c r="B9" s="187"/>
      <c r="C9" s="188"/>
      <c r="D9" s="188"/>
      <c r="E9" s="188"/>
    </row>
    <row r="10" spans="1:7" s="128" customFormat="1" ht="38.25">
      <c r="A10" s="125" t="s">
        <v>153</v>
      </c>
      <c r="B10" s="125" t="s">
        <v>205</v>
      </c>
      <c r="C10" s="125" t="s">
        <v>318</v>
      </c>
      <c r="D10" s="125" t="s">
        <v>319</v>
      </c>
      <c r="E10" s="125" t="s">
        <v>320</v>
      </c>
      <c r="F10" s="126" t="s">
        <v>63</v>
      </c>
      <c r="G10" s="127" t="s">
        <v>63</v>
      </c>
    </row>
    <row r="11" spans="1:7" s="3" customFormat="1" ht="12">
      <c r="A11" s="19">
        <v>1</v>
      </c>
      <c r="B11" s="23">
        <v>2</v>
      </c>
      <c r="C11" s="23">
        <v>3</v>
      </c>
      <c r="D11" s="23">
        <v>4</v>
      </c>
      <c r="E11" s="23">
        <v>5</v>
      </c>
      <c r="F11" s="24" t="s">
        <v>64</v>
      </c>
      <c r="G11" s="25" t="s">
        <v>65</v>
      </c>
    </row>
    <row r="12" spans="1:7" ht="12.75">
      <c r="A12" s="7" t="s">
        <v>154</v>
      </c>
      <c r="B12" s="8">
        <v>5436981</v>
      </c>
      <c r="C12" s="8">
        <v>5477217.01</v>
      </c>
      <c r="D12" s="8">
        <v>5477217.01</v>
      </c>
      <c r="E12" s="8">
        <v>5827388.95</v>
      </c>
      <c r="F12" s="20">
        <f>E12/B12*100</f>
        <v>107.18060169789081</v>
      </c>
      <c r="G12" s="21">
        <f>E12/D12*100</f>
        <v>106.393245682263</v>
      </c>
    </row>
    <row r="13" spans="1:7" ht="25.5">
      <c r="A13" s="7" t="s">
        <v>155</v>
      </c>
      <c r="B13" s="8">
        <v>568</v>
      </c>
      <c r="C13" s="8">
        <v>672</v>
      </c>
      <c r="D13" s="8">
        <v>672</v>
      </c>
      <c r="E13" s="8">
        <v>640.5</v>
      </c>
      <c r="F13" s="20">
        <f aca="true" t="shared" si="0" ref="F13:F18">E13/B13*100</f>
        <v>112.76408450704226</v>
      </c>
      <c r="G13" s="21">
        <f aca="true" t="shared" si="1" ref="G13:G18">E13/D13*100</f>
        <v>95.3125</v>
      </c>
    </row>
    <row r="14" spans="1:7" ht="12.75">
      <c r="A14" s="7" t="s">
        <v>156</v>
      </c>
      <c r="B14" s="8">
        <f>SUM(B12:B13)</f>
        <v>5437549</v>
      </c>
      <c r="C14" s="8">
        <f>SUM(C12:C13)</f>
        <v>5477889.01</v>
      </c>
      <c r="D14" s="8">
        <f>SUM(D12:D13)</f>
        <v>5477889.01</v>
      </c>
      <c r="E14" s="8">
        <f>SUM(E12:E13)</f>
        <v>5828029.45</v>
      </c>
      <c r="F14" s="20">
        <f t="shared" si="0"/>
        <v>107.18118494196558</v>
      </c>
      <c r="G14" s="21">
        <f t="shared" si="1"/>
        <v>106.39188635185583</v>
      </c>
    </row>
    <row r="15" spans="1:7" ht="12.75">
      <c r="A15" s="7" t="s">
        <v>157</v>
      </c>
      <c r="B15" s="8">
        <v>5239111.25</v>
      </c>
      <c r="C15" s="8">
        <v>5286229.68</v>
      </c>
      <c r="D15" s="8">
        <v>5286229.68</v>
      </c>
      <c r="E15" s="8">
        <v>5671333.82</v>
      </c>
      <c r="F15" s="20">
        <f t="shared" si="0"/>
        <v>108.24992158736848</v>
      </c>
      <c r="G15" s="21">
        <f t="shared" si="1"/>
        <v>107.28504365705125</v>
      </c>
    </row>
    <row r="16" spans="1:7" ht="25.5">
      <c r="A16" s="7" t="s">
        <v>158</v>
      </c>
      <c r="B16" s="8">
        <v>92101.75</v>
      </c>
      <c r="C16" s="8">
        <v>191659.33</v>
      </c>
      <c r="D16" s="8">
        <v>191659.33</v>
      </c>
      <c r="E16" s="8">
        <v>186344.52</v>
      </c>
      <c r="F16" s="20">
        <f t="shared" si="0"/>
        <v>202.3246246678266</v>
      </c>
      <c r="G16" s="21">
        <f t="shared" si="1"/>
        <v>97.22694950462365</v>
      </c>
    </row>
    <row r="17" spans="1:7" ht="12.75">
      <c r="A17" s="7" t="s">
        <v>117</v>
      </c>
      <c r="B17" s="8">
        <f>SUM(B15:B16)</f>
        <v>5331213</v>
      </c>
      <c r="C17" s="8">
        <f>SUM(C15:C16)</f>
        <v>5477889.01</v>
      </c>
      <c r="D17" s="8">
        <f>SUM(D15:D16)</f>
        <v>5477889.01</v>
      </c>
      <c r="E17" s="8">
        <f>SUM(E15:E16)</f>
        <v>5857678.34</v>
      </c>
      <c r="F17" s="20">
        <f t="shared" si="0"/>
        <v>109.87515111476507</v>
      </c>
      <c r="G17" s="21">
        <f t="shared" si="1"/>
        <v>106.93313298803038</v>
      </c>
    </row>
    <row r="18" spans="1:7" ht="12.75">
      <c r="A18" s="7" t="s">
        <v>159</v>
      </c>
      <c r="B18" s="8">
        <f>B14-B17</f>
        <v>106336</v>
      </c>
      <c r="C18" s="8">
        <f>C14-C17</f>
        <v>0</v>
      </c>
      <c r="D18" s="8">
        <f>D14-D17</f>
        <v>0</v>
      </c>
      <c r="E18" s="8">
        <f>E14-E17</f>
        <v>-29648.889999999665</v>
      </c>
      <c r="F18" s="20">
        <f t="shared" si="0"/>
        <v>-27.88226941017122</v>
      </c>
      <c r="G18" s="21" t="e">
        <f t="shared" si="1"/>
        <v>#DIV/0!</v>
      </c>
    </row>
    <row r="19" ht="409.5" customHeight="1" hidden="1"/>
    <row r="20" ht="15.75" customHeight="1"/>
    <row r="21" spans="1:5" s="1" customFormat="1" ht="16.5" customHeight="1">
      <c r="A21" s="187" t="s">
        <v>160</v>
      </c>
      <c r="B21" s="187"/>
      <c r="C21" s="188"/>
      <c r="D21" s="188"/>
      <c r="E21" s="188"/>
    </row>
    <row r="22" spans="1:7" s="128" customFormat="1" ht="38.25">
      <c r="A22" s="125" t="s">
        <v>153</v>
      </c>
      <c r="B22" s="125" t="s">
        <v>205</v>
      </c>
      <c r="C22" s="125" t="s">
        <v>318</v>
      </c>
      <c r="D22" s="125" t="s">
        <v>319</v>
      </c>
      <c r="E22" s="125" t="s">
        <v>320</v>
      </c>
      <c r="F22" s="126" t="s">
        <v>63</v>
      </c>
      <c r="G22" s="127" t="s">
        <v>63</v>
      </c>
    </row>
    <row r="23" spans="1:7" s="3" customFormat="1" ht="12">
      <c r="A23" s="19">
        <v>1</v>
      </c>
      <c r="B23" s="22">
        <v>2</v>
      </c>
      <c r="C23" s="23">
        <v>3</v>
      </c>
      <c r="D23" s="23">
        <v>4</v>
      </c>
      <c r="E23" s="23">
        <v>5</v>
      </c>
      <c r="F23" s="24" t="s">
        <v>64</v>
      </c>
      <c r="G23" s="25" t="s">
        <v>65</v>
      </c>
    </row>
    <row r="24" spans="1:7" ht="25.5">
      <c r="A24" s="7" t="s">
        <v>161</v>
      </c>
      <c r="B24" s="8"/>
      <c r="C24" s="8"/>
      <c r="D24" s="8"/>
      <c r="E24" s="8"/>
      <c r="F24" s="20" t="e">
        <f>E24/B24*100</f>
        <v>#DIV/0!</v>
      </c>
      <c r="G24" s="21" t="e">
        <f>E24/D24*100</f>
        <v>#DIV/0!</v>
      </c>
    </row>
    <row r="25" spans="1:7" ht="25.5">
      <c r="A25" s="7" t="s">
        <v>162</v>
      </c>
      <c r="B25" s="8"/>
      <c r="C25" s="8"/>
      <c r="D25" s="8"/>
      <c r="E25" s="8"/>
      <c r="F25" s="20" t="e">
        <f>E25/B25*100</f>
        <v>#DIV/0!</v>
      </c>
      <c r="G25" s="21" t="e">
        <f>E25/D25*100</f>
        <v>#DIV/0!</v>
      </c>
    </row>
    <row r="26" spans="1:7" ht="12.75">
      <c r="A26" s="7" t="s">
        <v>163</v>
      </c>
      <c r="B26" s="8">
        <f>B24-B25</f>
        <v>0</v>
      </c>
      <c r="C26" s="8">
        <f>C24-C25</f>
        <v>0</v>
      </c>
      <c r="D26" s="8">
        <f>D24-D25</f>
        <v>0</v>
      </c>
      <c r="E26" s="8">
        <f>E24-E25</f>
        <v>0</v>
      </c>
      <c r="F26" s="20" t="e">
        <f>E26/B26*100</f>
        <v>#DIV/0!</v>
      </c>
      <c r="G26" s="21" t="e">
        <f>E26/D26*100</f>
        <v>#DIV/0!</v>
      </c>
    </row>
    <row r="27" spans="1:5" ht="12.75">
      <c r="A27" s="2"/>
      <c r="B27" s="2"/>
      <c r="C27" s="2"/>
      <c r="D27" s="2"/>
      <c r="E27" s="2"/>
    </row>
    <row r="28" spans="1:5" s="1" customFormat="1" ht="18" customHeight="1">
      <c r="A28" s="189" t="s">
        <v>172</v>
      </c>
      <c r="B28" s="189"/>
      <c r="C28" s="189"/>
      <c r="D28" s="189"/>
      <c r="E28" s="11"/>
    </row>
    <row r="29" spans="1:7" ht="38.25">
      <c r="A29" s="12" t="s">
        <v>173</v>
      </c>
      <c r="B29" s="8">
        <v>104320.97</v>
      </c>
      <c r="C29" s="8"/>
      <c r="D29" s="8"/>
      <c r="E29" s="8">
        <v>306905.38</v>
      </c>
      <c r="F29" s="20">
        <f>E29/B29*100</f>
        <v>294.19337262680745</v>
      </c>
      <c r="G29" s="21" t="e">
        <f>E29/D29*100</f>
        <v>#DIV/0!</v>
      </c>
    </row>
    <row r="30" spans="1:7" ht="38.25">
      <c r="A30" s="12" t="s">
        <v>174</v>
      </c>
      <c r="B30" s="18">
        <f>B18+B26+B29</f>
        <v>210656.97</v>
      </c>
      <c r="C30" s="18">
        <f>C18+C26+C29</f>
        <v>0</v>
      </c>
      <c r="D30" s="18">
        <f>D18+D26+D29</f>
        <v>0</v>
      </c>
      <c r="E30" s="18">
        <f>E18+E26+E29</f>
        <v>277256.49000000034</v>
      </c>
      <c r="F30" s="20">
        <f>E30/B30*100</f>
        <v>131.61515139992773</v>
      </c>
      <c r="G30" s="21" t="e">
        <f>E30/D30*100</f>
        <v>#DIV/0!</v>
      </c>
    </row>
    <row r="31" ht="14.25" customHeight="1"/>
    <row r="32" spans="1:5" s="1" customFormat="1" ht="18" customHeight="1">
      <c r="A32" s="189" t="s">
        <v>175</v>
      </c>
      <c r="B32" s="189"/>
      <c r="C32" s="190"/>
      <c r="D32" s="190"/>
      <c r="E32" s="190"/>
    </row>
    <row r="33" spans="1:7" ht="25.5">
      <c r="A33" s="12" t="s">
        <v>176</v>
      </c>
      <c r="B33" s="13">
        <v>210656.97</v>
      </c>
      <c r="C33" s="13">
        <f>SUM(C29:E29)</f>
        <v>306905.38</v>
      </c>
      <c r="D33" s="14">
        <f>C33-C29</f>
        <v>306905.38</v>
      </c>
      <c r="E33" s="14">
        <f>D33-D29</f>
        <v>306905.38</v>
      </c>
      <c r="F33" s="20">
        <f>E33/B33*100</f>
        <v>145.68963941710544</v>
      </c>
      <c r="G33" s="21">
        <f>E33/D33*100</f>
        <v>100</v>
      </c>
    </row>
    <row r="34" spans="1:5" ht="12.75">
      <c r="A34" s="15"/>
      <c r="B34" s="16"/>
      <c r="C34" s="16"/>
      <c r="D34" s="16"/>
      <c r="E34" s="16"/>
    </row>
    <row r="35" spans="1:5" s="1" customFormat="1" ht="16.5" customHeight="1">
      <c r="A35" s="187" t="s">
        <v>164</v>
      </c>
      <c r="B35" s="187"/>
      <c r="C35" s="188"/>
      <c r="D35" s="188"/>
      <c r="E35" s="188"/>
    </row>
    <row r="36" spans="1:7" s="128" customFormat="1" ht="38.25">
      <c r="A36" s="125" t="s">
        <v>153</v>
      </c>
      <c r="B36" s="125" t="s">
        <v>205</v>
      </c>
      <c r="C36" s="125" t="s">
        <v>318</v>
      </c>
      <c r="D36" s="125" t="s">
        <v>319</v>
      </c>
      <c r="E36" s="125" t="s">
        <v>320</v>
      </c>
      <c r="F36" s="126" t="s">
        <v>63</v>
      </c>
      <c r="G36" s="127" t="s">
        <v>63</v>
      </c>
    </row>
    <row r="37" spans="1:7" s="3" customFormat="1" ht="12">
      <c r="A37" s="19">
        <v>1</v>
      </c>
      <c r="B37" s="23">
        <v>2</v>
      </c>
      <c r="C37" s="23">
        <v>3</v>
      </c>
      <c r="D37" s="23">
        <v>4</v>
      </c>
      <c r="E37" s="23">
        <v>5</v>
      </c>
      <c r="F37" s="24" t="s">
        <v>64</v>
      </c>
      <c r="G37" s="25" t="s">
        <v>65</v>
      </c>
    </row>
    <row r="38" spans="1:7" ht="12.75">
      <c r="A38" s="7" t="s">
        <v>165</v>
      </c>
      <c r="B38" s="8">
        <f>SUM(B14)</f>
        <v>5437549</v>
      </c>
      <c r="C38" s="8">
        <f>SUM(C14)</f>
        <v>5477889.01</v>
      </c>
      <c r="D38" s="8">
        <f>SUM(D14)</f>
        <v>5477889.01</v>
      </c>
      <c r="E38" s="8">
        <f>SUM(E14)</f>
        <v>5828029.45</v>
      </c>
      <c r="F38" s="20">
        <f aca="true" t="shared" si="2" ref="F38:F44">E38/B38*100</f>
        <v>107.18118494196558</v>
      </c>
      <c r="G38" s="21">
        <f aca="true" t="shared" si="3" ref="G38:G44">E38/D38*100</f>
        <v>106.39188635185583</v>
      </c>
    </row>
    <row r="39" spans="1:7" ht="12.75">
      <c r="A39" s="7" t="s">
        <v>166</v>
      </c>
      <c r="B39" s="8">
        <f>SUM(B29)</f>
        <v>104320.97</v>
      </c>
      <c r="C39" s="8">
        <f>SUM(C29)</f>
        <v>0</v>
      </c>
      <c r="D39" s="8">
        <f>SUM(D29)</f>
        <v>0</v>
      </c>
      <c r="E39" s="8">
        <f>SUM(E29)</f>
        <v>306905.38</v>
      </c>
      <c r="F39" s="20">
        <f t="shared" si="2"/>
        <v>294.19337262680745</v>
      </c>
      <c r="G39" s="21" t="e">
        <f t="shared" si="3"/>
        <v>#DIV/0!</v>
      </c>
    </row>
    <row r="40" spans="1:7" ht="25.5">
      <c r="A40" s="7" t="s">
        <v>167</v>
      </c>
      <c r="B40" s="8">
        <f>SUM(B24)</f>
        <v>0</v>
      </c>
      <c r="C40" s="8">
        <f>SUM(C24)</f>
        <v>0</v>
      </c>
      <c r="D40" s="8">
        <f>SUM(D24)</f>
        <v>0</v>
      </c>
      <c r="E40" s="8">
        <f>SUM(E24)</f>
        <v>0</v>
      </c>
      <c r="F40" s="20" t="e">
        <f t="shared" si="2"/>
        <v>#DIV/0!</v>
      </c>
      <c r="G40" s="21" t="e">
        <f t="shared" si="3"/>
        <v>#DIV/0!</v>
      </c>
    </row>
    <row r="41" spans="1:7" ht="25.5">
      <c r="A41" s="7" t="s">
        <v>168</v>
      </c>
      <c r="B41" s="8">
        <f>SUM(B38:B40)</f>
        <v>5541869.97</v>
      </c>
      <c r="C41" s="8">
        <f>SUM(C38:C40)</f>
        <v>5477889.01</v>
      </c>
      <c r="D41" s="8">
        <f>SUM(D38:D40)</f>
        <v>5477889.01</v>
      </c>
      <c r="E41" s="8">
        <f>SUM(E38:E40)</f>
        <v>6134934.83</v>
      </c>
      <c r="F41" s="20">
        <f t="shared" si="2"/>
        <v>110.70152968601681</v>
      </c>
      <c r="G41" s="21">
        <f t="shared" si="3"/>
        <v>111.99450771639493</v>
      </c>
    </row>
    <row r="42" spans="1:7" ht="12.75">
      <c r="A42" s="7" t="s">
        <v>169</v>
      </c>
      <c r="B42" s="8">
        <f>SUM(B17)</f>
        <v>5331213</v>
      </c>
      <c r="C42" s="8">
        <f>SUM(C17)</f>
        <v>5477889.01</v>
      </c>
      <c r="D42" s="8">
        <f>SUM(D17)</f>
        <v>5477889.01</v>
      </c>
      <c r="E42" s="8">
        <f>SUM(E17)</f>
        <v>5857678.34</v>
      </c>
      <c r="F42" s="20">
        <f t="shared" si="2"/>
        <v>109.87515111476507</v>
      </c>
      <c r="G42" s="21">
        <f t="shared" si="3"/>
        <v>106.93313298803038</v>
      </c>
    </row>
    <row r="43" spans="1:7" ht="25.5">
      <c r="A43" s="7" t="s">
        <v>170</v>
      </c>
      <c r="B43" s="8">
        <f>SUM(B25)</f>
        <v>0</v>
      </c>
      <c r="C43" s="8">
        <f>SUM(C25)</f>
        <v>0</v>
      </c>
      <c r="D43" s="8">
        <f>SUM(D25)</f>
        <v>0</v>
      </c>
      <c r="E43" s="8">
        <f>SUM(E25)</f>
        <v>0</v>
      </c>
      <c r="F43" s="20" t="e">
        <f t="shared" si="2"/>
        <v>#DIV/0!</v>
      </c>
      <c r="G43" s="21" t="e">
        <f t="shared" si="3"/>
        <v>#DIV/0!</v>
      </c>
    </row>
    <row r="44" spans="1:7" ht="25.5">
      <c r="A44" s="7" t="s">
        <v>171</v>
      </c>
      <c r="B44" s="8">
        <f>SUM(B42:B43)</f>
        <v>5331213</v>
      </c>
      <c r="C44" s="8">
        <f>SUM(C42:C43)</f>
        <v>5477889.01</v>
      </c>
      <c r="D44" s="8">
        <f>SUM(D42:D43)</f>
        <v>5477889.01</v>
      </c>
      <c r="E44" s="8">
        <f>SUM(E42:E43)</f>
        <v>5857678.34</v>
      </c>
      <c r="F44" s="20">
        <f t="shared" si="2"/>
        <v>109.87515111476507</v>
      </c>
      <c r="G44" s="21">
        <f t="shared" si="3"/>
        <v>106.93313298803038</v>
      </c>
    </row>
    <row r="45" ht="409.5" customHeight="1" hidden="1"/>
    <row r="50" ht="12.75">
      <c r="E50" s="4" t="s">
        <v>304</v>
      </c>
    </row>
    <row r="51" ht="12.75">
      <c r="E51" s="4" t="s">
        <v>305</v>
      </c>
    </row>
    <row r="52" ht="12.75">
      <c r="E52" s="4" t="s">
        <v>306</v>
      </c>
    </row>
  </sheetData>
  <sheetProtection/>
  <mergeCells count="6">
    <mergeCell ref="A9:E9"/>
    <mergeCell ref="A21:E21"/>
    <mergeCell ref="A28:D28"/>
    <mergeCell ref="A32:E32"/>
    <mergeCell ref="A35:E35"/>
    <mergeCell ref="A8:G8"/>
  </mergeCells>
  <printOptions/>
  <pageMargins left="0.5905511811023623" right="0.5905511811023623" top="0.5905511811023623" bottom="0.5905511811023623" header="0.5905511811023623" footer="0.5905511811023623"/>
  <pageSetup fitToHeight="1" fitToWidth="1" horizontalDpi="600" verticalDpi="600" orientation="portrait" paperSize="9" scale="75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="96" zoomScaleNormal="89" zoomScaleSheetLayoutView="96" zoomScalePageLayoutView="0" workbookViewId="0" topLeftCell="A1">
      <selection activeCell="B4" sqref="B4"/>
    </sheetView>
  </sheetViews>
  <sheetFormatPr defaultColWidth="9.140625" defaultRowHeight="30" customHeight="1"/>
  <cols>
    <col min="1" max="1" width="9.28125" style="77" customWidth="1"/>
    <col min="2" max="2" width="42.28125" style="26" customWidth="1"/>
    <col min="3" max="6" width="15.421875" style="54" customWidth="1"/>
    <col min="7" max="8" width="14.28125" style="29" customWidth="1"/>
    <col min="9" max="11" width="16.57421875" style="26" customWidth="1"/>
    <col min="12" max="15" width="15.140625" style="26" customWidth="1"/>
    <col min="16" max="16" width="16.7109375" style="26" hidden="1" customWidth="1"/>
    <col min="17" max="17" width="16.421875" style="26" hidden="1" customWidth="1"/>
    <col min="18" max="18" width="12.57421875" style="26" hidden="1" customWidth="1"/>
    <col min="19" max="19" width="15.140625" style="26" customWidth="1"/>
    <col min="20" max="16384" width="9.140625" style="26" customWidth="1"/>
  </cols>
  <sheetData>
    <row r="1" spans="1:10" ht="30" customHeight="1">
      <c r="A1" s="192" t="s">
        <v>316</v>
      </c>
      <c r="B1" s="192"/>
      <c r="C1" s="192"/>
      <c r="D1" s="192"/>
      <c r="E1" s="192"/>
      <c r="F1" s="192"/>
      <c r="G1" s="192"/>
      <c r="H1" s="192"/>
      <c r="I1" s="100"/>
      <c r="J1" s="100"/>
    </row>
    <row r="2" spans="1:8" s="33" customFormat="1" ht="42" customHeight="1">
      <c r="A2" s="74" t="s">
        <v>61</v>
      </c>
      <c r="B2" s="31" t="s">
        <v>62</v>
      </c>
      <c r="C2" s="32" t="s">
        <v>194</v>
      </c>
      <c r="D2" s="32" t="s">
        <v>310</v>
      </c>
      <c r="E2" s="32" t="s">
        <v>311</v>
      </c>
      <c r="F2" s="32" t="s">
        <v>317</v>
      </c>
      <c r="G2" s="5" t="s">
        <v>63</v>
      </c>
      <c r="H2" s="5" t="s">
        <v>63</v>
      </c>
    </row>
    <row r="3" spans="1:8" s="35" customFormat="1" ht="30" customHeight="1">
      <c r="A3" s="195">
        <v>1</v>
      </c>
      <c r="B3" s="196"/>
      <c r="C3" s="72">
        <v>2</v>
      </c>
      <c r="D3" s="72">
        <v>3</v>
      </c>
      <c r="E3" s="72">
        <v>4</v>
      </c>
      <c r="F3" s="72">
        <v>5</v>
      </c>
      <c r="G3" s="6" t="s">
        <v>64</v>
      </c>
      <c r="H3" s="6" t="s">
        <v>65</v>
      </c>
    </row>
    <row r="4" spans="1:8" ht="30" customHeight="1">
      <c r="A4" s="93">
        <v>6</v>
      </c>
      <c r="B4" s="94" t="s">
        <v>191</v>
      </c>
      <c r="C4" s="120">
        <f>SUM(C5,C13,C18,C21,C26)</f>
        <v>5436981</v>
      </c>
      <c r="D4" s="120">
        <f>SUM(D5,D13,D18,D21,D26)</f>
        <v>5477217.01</v>
      </c>
      <c r="E4" s="120">
        <f>SUM(E5,E13,E18,E21,E26)</f>
        <v>5477217.01</v>
      </c>
      <c r="F4" s="120">
        <f>SUM(F5,F13,F18,F21,F26)</f>
        <v>5827386</v>
      </c>
      <c r="G4" s="91">
        <f>F4/C4*100</f>
        <v>107.1805474398384</v>
      </c>
      <c r="H4" s="91">
        <f>F4/E4*100</f>
        <v>106.39319182279397</v>
      </c>
    </row>
    <row r="5" spans="1:8" ht="30" customHeight="1">
      <c r="A5" s="36">
        <v>63</v>
      </c>
      <c r="B5" s="37" t="s">
        <v>73</v>
      </c>
      <c r="C5" s="56">
        <f>SUM(C6,C8,C11)</f>
        <v>4479973</v>
      </c>
      <c r="D5" s="56">
        <f>SUM(D6,D8,D11)</f>
        <v>4477982.01</v>
      </c>
      <c r="E5" s="56">
        <f>SUM(E6,E8,E11)</f>
        <v>4477788.81</v>
      </c>
      <c r="F5" s="56">
        <f>SUM(F6,F8,F11)</f>
        <v>4464190.95</v>
      </c>
      <c r="G5" s="10">
        <f aca="true" t="shared" si="0" ref="G5:G44">F5/C5*100</f>
        <v>99.64771997509807</v>
      </c>
      <c r="H5" s="10">
        <f>F5/E5*100</f>
        <v>99.69632645537834</v>
      </c>
    </row>
    <row r="6" spans="1:8" s="39" customFormat="1" ht="30" customHeight="1">
      <c r="A6" s="36">
        <v>634</v>
      </c>
      <c r="B6" s="37" t="s">
        <v>74</v>
      </c>
      <c r="C6" s="56">
        <f>C7</f>
        <v>16243</v>
      </c>
      <c r="D6" s="56">
        <v>10175</v>
      </c>
      <c r="E6" s="56">
        <v>10175</v>
      </c>
      <c r="F6" s="56">
        <f>F7</f>
        <v>3100</v>
      </c>
      <c r="G6" s="10">
        <f t="shared" si="0"/>
        <v>19.08514436988241</v>
      </c>
      <c r="H6" s="10">
        <f>F6/E6*100</f>
        <v>30.46683046683047</v>
      </c>
    </row>
    <row r="7" spans="1:8" ht="30" customHeight="1">
      <c r="A7" s="40">
        <v>6341</v>
      </c>
      <c r="B7" s="41" t="s">
        <v>140</v>
      </c>
      <c r="C7" s="57">
        <v>16243</v>
      </c>
      <c r="D7" s="57"/>
      <c r="E7" s="57"/>
      <c r="F7" s="57">
        <v>3100</v>
      </c>
      <c r="G7" s="10">
        <f t="shared" si="0"/>
        <v>19.08514436988241</v>
      </c>
      <c r="H7" s="17"/>
    </row>
    <row r="8" spans="1:8" s="39" customFormat="1" ht="30" customHeight="1">
      <c r="A8" s="36">
        <v>636</v>
      </c>
      <c r="B8" s="37" t="s">
        <v>75</v>
      </c>
      <c r="C8" s="56">
        <f>SUM(C9:C10)</f>
        <v>4372343</v>
      </c>
      <c r="D8" s="56">
        <v>4436435.01</v>
      </c>
      <c r="E8" s="56">
        <v>4436241.81</v>
      </c>
      <c r="F8" s="56">
        <f>SUM(F9:F10)</f>
        <v>4446443.92</v>
      </c>
      <c r="G8" s="10">
        <f t="shared" si="0"/>
        <v>101.6947645690194</v>
      </c>
      <c r="H8" s="10">
        <f>F8/E8*100</f>
        <v>100.22997190948885</v>
      </c>
    </row>
    <row r="9" spans="1:8" ht="30" customHeight="1">
      <c r="A9" s="40">
        <v>6361</v>
      </c>
      <c r="B9" s="41" t="s">
        <v>121</v>
      </c>
      <c r="C9" s="57">
        <v>4370343</v>
      </c>
      <c r="D9" s="57"/>
      <c r="E9" s="57"/>
      <c r="F9" s="57">
        <v>4446443.92</v>
      </c>
      <c r="G9" s="10">
        <f t="shared" si="0"/>
        <v>101.74130314256797</v>
      </c>
      <c r="H9" s="10"/>
    </row>
    <row r="10" spans="1:8" ht="30" customHeight="1">
      <c r="A10" s="40">
        <v>6362</v>
      </c>
      <c r="B10" s="41" t="s">
        <v>122</v>
      </c>
      <c r="C10" s="57">
        <v>2000</v>
      </c>
      <c r="D10" s="57"/>
      <c r="E10" s="57"/>
      <c r="F10" s="57">
        <v>0</v>
      </c>
      <c r="G10" s="10">
        <f t="shared" si="0"/>
        <v>0</v>
      </c>
      <c r="H10" s="10"/>
    </row>
    <row r="11" spans="1:8" s="39" customFormat="1" ht="30" customHeight="1">
      <c r="A11" s="36">
        <v>638</v>
      </c>
      <c r="B11" s="37" t="s">
        <v>123</v>
      </c>
      <c r="C11" s="56">
        <f>C12</f>
        <v>91387</v>
      </c>
      <c r="D11" s="56">
        <v>31372</v>
      </c>
      <c r="E11" s="56">
        <v>31372</v>
      </c>
      <c r="F11" s="56">
        <f>F12</f>
        <v>14647.03</v>
      </c>
      <c r="G11" s="10">
        <f t="shared" si="0"/>
        <v>16.027476555746443</v>
      </c>
      <c r="H11" s="10">
        <f>F11/E11*100</f>
        <v>46.688225168940455</v>
      </c>
    </row>
    <row r="12" spans="1:8" ht="30" customHeight="1">
      <c r="A12" s="40">
        <v>6381</v>
      </c>
      <c r="B12" s="41" t="s">
        <v>124</v>
      </c>
      <c r="C12" s="57">
        <v>91387</v>
      </c>
      <c r="D12" s="57"/>
      <c r="E12" s="57"/>
      <c r="F12" s="57">
        <v>14647.03</v>
      </c>
      <c r="G12" s="10">
        <f t="shared" si="0"/>
        <v>16.027476555746443</v>
      </c>
      <c r="H12" s="10"/>
    </row>
    <row r="13" spans="1:8" ht="30" customHeight="1">
      <c r="A13" s="36">
        <v>64</v>
      </c>
      <c r="B13" s="37" t="s">
        <v>126</v>
      </c>
      <c r="C13" s="56">
        <f>SUM(C14,C16)</f>
        <v>6</v>
      </c>
      <c r="D13" s="56">
        <f>SUM(D14,D16)</f>
        <v>0</v>
      </c>
      <c r="E13" s="56">
        <f>SUM(E14,E16)</f>
        <v>0</v>
      </c>
      <c r="F13" s="56">
        <f>SUM(F14,F16)</f>
        <v>4.84</v>
      </c>
      <c r="G13" s="10">
        <f t="shared" si="0"/>
        <v>80.66666666666666</v>
      </c>
      <c r="H13" s="10" t="e">
        <f>F13/E13*100</f>
        <v>#DIV/0!</v>
      </c>
    </row>
    <row r="14" spans="1:8" s="39" customFormat="1" ht="30" customHeight="1">
      <c r="A14" s="36">
        <v>641</v>
      </c>
      <c r="B14" s="37" t="s">
        <v>127</v>
      </c>
      <c r="C14" s="56">
        <f>C15</f>
        <v>6</v>
      </c>
      <c r="D14" s="56">
        <f>D15</f>
        <v>0</v>
      </c>
      <c r="E14" s="56">
        <f>E15</f>
        <v>0</v>
      </c>
      <c r="F14" s="56">
        <f>F15</f>
        <v>4.84</v>
      </c>
      <c r="G14" s="10">
        <f t="shared" si="0"/>
        <v>80.66666666666666</v>
      </c>
      <c r="H14" s="10" t="e">
        <f>F14/E14*100</f>
        <v>#DIV/0!</v>
      </c>
    </row>
    <row r="15" spans="1:8" ht="30" customHeight="1">
      <c r="A15" s="40">
        <v>6413</v>
      </c>
      <c r="B15" s="41" t="s">
        <v>141</v>
      </c>
      <c r="C15" s="57">
        <v>6</v>
      </c>
      <c r="D15" s="57"/>
      <c r="E15" s="57"/>
      <c r="F15" s="57">
        <v>4.84</v>
      </c>
      <c r="G15" s="10">
        <f t="shared" si="0"/>
        <v>80.66666666666666</v>
      </c>
      <c r="H15" s="17"/>
    </row>
    <row r="16" spans="1:8" s="39" customFormat="1" ht="30" customHeight="1">
      <c r="A16" s="36">
        <v>642</v>
      </c>
      <c r="B16" s="37" t="s">
        <v>128</v>
      </c>
      <c r="C16" s="56">
        <f>C17</f>
        <v>0</v>
      </c>
      <c r="D16" s="56">
        <f>D17</f>
        <v>0</v>
      </c>
      <c r="E16" s="56">
        <f>E17</f>
        <v>0</v>
      </c>
      <c r="F16" s="56">
        <f>F17</f>
        <v>0</v>
      </c>
      <c r="G16" s="10" t="e">
        <f t="shared" si="0"/>
        <v>#DIV/0!</v>
      </c>
      <c r="H16" s="10" t="e">
        <f>F16/E16*100</f>
        <v>#DIV/0!</v>
      </c>
    </row>
    <row r="17" spans="1:8" ht="30" customHeight="1">
      <c r="A17" s="40">
        <v>6422</v>
      </c>
      <c r="B17" s="41" t="s">
        <v>142</v>
      </c>
      <c r="C17" s="57">
        <v>0</v>
      </c>
      <c r="D17" s="57"/>
      <c r="E17" s="57"/>
      <c r="F17" s="57">
        <v>0</v>
      </c>
      <c r="G17" s="10" t="e">
        <f t="shared" si="0"/>
        <v>#DIV/0!</v>
      </c>
      <c r="H17" s="17"/>
    </row>
    <row r="18" spans="1:8" s="39" customFormat="1" ht="30" customHeight="1">
      <c r="A18" s="36">
        <v>65</v>
      </c>
      <c r="B18" s="37" t="s">
        <v>129</v>
      </c>
      <c r="C18" s="56">
        <f aca="true" t="shared" si="1" ref="C18:F19">C19</f>
        <v>85500</v>
      </c>
      <c r="D18" s="56">
        <f t="shared" si="1"/>
        <v>135000</v>
      </c>
      <c r="E18" s="56">
        <f t="shared" si="1"/>
        <v>135000</v>
      </c>
      <c r="F18" s="56">
        <f t="shared" si="1"/>
        <v>164951.27</v>
      </c>
      <c r="G18" s="10">
        <f t="shared" si="0"/>
        <v>192.92546198830408</v>
      </c>
      <c r="H18" s="10">
        <f aca="true" t="shared" si="2" ref="H18:H27">F18/E18*100</f>
        <v>122.18612592592592</v>
      </c>
    </row>
    <row r="19" spans="1:17" s="45" customFormat="1" ht="30" customHeight="1">
      <c r="A19" s="36">
        <v>652</v>
      </c>
      <c r="B19" s="37" t="s">
        <v>71</v>
      </c>
      <c r="C19" s="56">
        <f t="shared" si="1"/>
        <v>85500</v>
      </c>
      <c r="D19" s="56">
        <v>135000</v>
      </c>
      <c r="E19" s="56">
        <v>135000</v>
      </c>
      <c r="F19" s="56">
        <f t="shared" si="1"/>
        <v>164951.27</v>
      </c>
      <c r="G19" s="10">
        <f t="shared" si="0"/>
        <v>192.92546198830408</v>
      </c>
      <c r="H19" s="10">
        <f t="shared" si="2"/>
        <v>122.18612592592592</v>
      </c>
      <c r="I19" s="43"/>
      <c r="J19" s="43"/>
      <c r="K19" s="43"/>
      <c r="L19" s="43"/>
      <c r="M19" s="43"/>
      <c r="N19" s="44"/>
      <c r="O19" s="44"/>
      <c r="P19" s="44"/>
      <c r="Q19" s="44"/>
    </row>
    <row r="20" spans="1:17" s="39" customFormat="1" ht="30" customHeight="1">
      <c r="A20" s="40">
        <v>6526</v>
      </c>
      <c r="B20" s="41" t="s">
        <v>72</v>
      </c>
      <c r="C20" s="57">
        <v>85500</v>
      </c>
      <c r="D20" s="57"/>
      <c r="E20" s="57"/>
      <c r="F20" s="57">
        <v>164951.27</v>
      </c>
      <c r="G20" s="10">
        <f t="shared" si="0"/>
        <v>192.92546198830408</v>
      </c>
      <c r="H20" s="10"/>
      <c r="I20" s="46"/>
      <c r="J20" s="46"/>
      <c r="K20" s="46"/>
      <c r="L20" s="46"/>
      <c r="M20" s="46"/>
      <c r="N20" s="46"/>
      <c r="O20" s="46"/>
      <c r="P20" s="47"/>
      <c r="Q20" s="47"/>
    </row>
    <row r="21" spans="1:8" ht="30" customHeight="1">
      <c r="A21" s="36">
        <v>66</v>
      </c>
      <c r="B21" s="37" t="s">
        <v>69</v>
      </c>
      <c r="C21" s="56">
        <f>SUM(C22,C24)</f>
        <v>0</v>
      </c>
      <c r="D21" s="56">
        <f>SUM(D22,D24)</f>
        <v>4669</v>
      </c>
      <c r="E21" s="56">
        <f>SUM(E22,E24)</f>
        <v>4669</v>
      </c>
      <c r="F21" s="56">
        <f>SUM(F22,F24)</f>
        <v>0</v>
      </c>
      <c r="G21" s="10" t="e">
        <f t="shared" si="0"/>
        <v>#DIV/0!</v>
      </c>
      <c r="H21" s="10">
        <f t="shared" si="2"/>
        <v>0</v>
      </c>
    </row>
    <row r="22" spans="1:8" s="39" customFormat="1" ht="30" customHeight="1">
      <c r="A22" s="36">
        <v>661</v>
      </c>
      <c r="B22" s="37" t="s">
        <v>131</v>
      </c>
      <c r="C22" s="56">
        <f>C23</f>
        <v>0</v>
      </c>
      <c r="D22" s="56">
        <f>D23</f>
        <v>0</v>
      </c>
      <c r="E22" s="56">
        <f>E23</f>
        <v>0</v>
      </c>
      <c r="F22" s="56">
        <f>F23</f>
        <v>0</v>
      </c>
      <c r="G22" s="10" t="e">
        <f t="shared" si="0"/>
        <v>#DIV/0!</v>
      </c>
      <c r="H22" s="10" t="e">
        <f t="shared" si="2"/>
        <v>#DIV/0!</v>
      </c>
    </row>
    <row r="23" spans="1:8" ht="30" customHeight="1">
      <c r="A23" s="40">
        <v>6615</v>
      </c>
      <c r="B23" s="41" t="s">
        <v>130</v>
      </c>
      <c r="C23" s="57">
        <v>0</v>
      </c>
      <c r="D23" s="57"/>
      <c r="E23" s="57"/>
      <c r="F23" s="57">
        <v>0</v>
      </c>
      <c r="G23" s="10" t="e">
        <f t="shared" si="0"/>
        <v>#DIV/0!</v>
      </c>
      <c r="H23" s="10"/>
    </row>
    <row r="24" spans="1:8" s="39" customFormat="1" ht="30" customHeight="1">
      <c r="A24" s="36">
        <v>663</v>
      </c>
      <c r="B24" s="37" t="s">
        <v>70</v>
      </c>
      <c r="C24" s="56">
        <f>C25</f>
        <v>0</v>
      </c>
      <c r="D24" s="56">
        <v>4669</v>
      </c>
      <c r="E24" s="56">
        <v>4669</v>
      </c>
      <c r="F24" s="56">
        <f>F25</f>
        <v>0</v>
      </c>
      <c r="G24" s="10" t="e">
        <f t="shared" si="0"/>
        <v>#DIV/0!</v>
      </c>
      <c r="H24" s="10">
        <f t="shared" si="2"/>
        <v>0</v>
      </c>
    </row>
    <row r="25" spans="1:8" ht="30" customHeight="1">
      <c r="A25" s="40">
        <v>6631</v>
      </c>
      <c r="B25" s="41" t="s">
        <v>132</v>
      </c>
      <c r="C25" s="57">
        <v>0</v>
      </c>
      <c r="D25" s="57"/>
      <c r="E25" s="57"/>
      <c r="F25" s="57">
        <v>0</v>
      </c>
      <c r="G25" s="10" t="e">
        <f t="shared" si="0"/>
        <v>#DIV/0!</v>
      </c>
      <c r="H25" s="10"/>
    </row>
    <row r="26" spans="1:8" ht="30" customHeight="1">
      <c r="A26" s="36">
        <v>67</v>
      </c>
      <c r="B26" s="37" t="s">
        <v>66</v>
      </c>
      <c r="C26" s="56">
        <f>C27</f>
        <v>871502</v>
      </c>
      <c r="D26" s="56">
        <f>D27</f>
        <v>859566</v>
      </c>
      <c r="E26" s="56">
        <f>E27</f>
        <v>859759.2</v>
      </c>
      <c r="F26" s="56">
        <f>F27</f>
        <v>1198238.94</v>
      </c>
      <c r="G26" s="10">
        <f t="shared" si="0"/>
        <v>137.49124385256718</v>
      </c>
      <c r="H26" s="10">
        <f t="shared" si="2"/>
        <v>139.36913265947024</v>
      </c>
    </row>
    <row r="27" spans="1:8" ht="30" customHeight="1">
      <c r="A27" s="36">
        <v>671</v>
      </c>
      <c r="B27" s="37" t="s">
        <v>125</v>
      </c>
      <c r="C27" s="56">
        <f>SUM(C28:C29)</f>
        <v>871502</v>
      </c>
      <c r="D27" s="56">
        <v>859566</v>
      </c>
      <c r="E27" s="56">
        <v>859759.2</v>
      </c>
      <c r="F27" s="56">
        <f>SUM(F28:F29)</f>
        <v>1198238.94</v>
      </c>
      <c r="G27" s="10">
        <f t="shared" si="0"/>
        <v>137.49124385256718</v>
      </c>
      <c r="H27" s="10">
        <f t="shared" si="2"/>
        <v>139.36913265947024</v>
      </c>
    </row>
    <row r="28" spans="1:8" ht="30" customHeight="1">
      <c r="A28" s="40">
        <v>6711</v>
      </c>
      <c r="B28" s="41" t="s">
        <v>67</v>
      </c>
      <c r="C28" s="57">
        <v>871502</v>
      </c>
      <c r="D28" s="57"/>
      <c r="E28" s="57"/>
      <c r="F28" s="57">
        <v>875943.7</v>
      </c>
      <c r="G28" s="10">
        <f t="shared" si="0"/>
        <v>100.5096603335391</v>
      </c>
      <c r="H28" s="10"/>
    </row>
    <row r="29" spans="1:9" ht="37.5" customHeight="1">
      <c r="A29" s="40">
        <v>6712</v>
      </c>
      <c r="B29" s="82" t="s">
        <v>68</v>
      </c>
      <c r="C29" s="57">
        <v>0</v>
      </c>
      <c r="D29" s="57"/>
      <c r="E29" s="57"/>
      <c r="F29" s="57">
        <v>322295.24</v>
      </c>
      <c r="G29" s="10" t="e">
        <f t="shared" si="0"/>
        <v>#DIV/0!</v>
      </c>
      <c r="H29" s="10"/>
      <c r="I29" s="48"/>
    </row>
    <row r="30" spans="1:9" s="39" customFormat="1" ht="30" customHeight="1">
      <c r="A30" s="92">
        <v>7</v>
      </c>
      <c r="B30" s="88" t="s">
        <v>177</v>
      </c>
      <c r="C30" s="121">
        <f>SUM(C31,C33)</f>
        <v>568</v>
      </c>
      <c r="D30" s="121">
        <f>SUM(D31,D33)</f>
        <v>672</v>
      </c>
      <c r="E30" s="121">
        <f>SUM(E31,E33)</f>
        <v>672</v>
      </c>
      <c r="F30" s="121">
        <f>SUM(F31,F33)</f>
        <v>640.5</v>
      </c>
      <c r="G30" s="91">
        <f t="shared" si="0"/>
        <v>112.76408450704226</v>
      </c>
      <c r="H30" s="91">
        <f>F30/E30*100</f>
        <v>95.3125</v>
      </c>
      <c r="I30" s="48"/>
    </row>
    <row r="31" spans="1:9" s="39" customFormat="1" ht="30" customHeight="1">
      <c r="A31" s="81">
        <v>71</v>
      </c>
      <c r="B31" s="79" t="s">
        <v>178</v>
      </c>
      <c r="C31" s="122">
        <f>C32</f>
        <v>0</v>
      </c>
      <c r="D31" s="122">
        <f>D32</f>
        <v>0</v>
      </c>
      <c r="E31" s="122">
        <f>E32</f>
        <v>0</v>
      </c>
      <c r="F31" s="122">
        <f>F32</f>
        <v>0</v>
      </c>
      <c r="G31" s="10" t="e">
        <f t="shared" si="0"/>
        <v>#DIV/0!</v>
      </c>
      <c r="H31" s="10" t="e">
        <f>F31/E31*100</f>
        <v>#DIV/0!</v>
      </c>
      <c r="I31" s="48"/>
    </row>
    <row r="32" spans="1:9" ht="30" customHeight="1">
      <c r="A32" s="80">
        <v>711</v>
      </c>
      <c r="B32" s="78" t="s">
        <v>179</v>
      </c>
      <c r="C32" s="57"/>
      <c r="D32" s="57"/>
      <c r="E32" s="57"/>
      <c r="F32" s="57"/>
      <c r="G32" s="10" t="e">
        <f t="shared" si="0"/>
        <v>#DIV/0!</v>
      </c>
      <c r="H32" s="10"/>
      <c r="I32" s="48"/>
    </row>
    <row r="33" spans="1:9" s="39" customFormat="1" ht="30" customHeight="1">
      <c r="A33" s="81">
        <v>72</v>
      </c>
      <c r="B33" s="79" t="s">
        <v>180</v>
      </c>
      <c r="C33" s="122">
        <f>SUM(C34:C36)</f>
        <v>568</v>
      </c>
      <c r="D33" s="122">
        <v>672</v>
      </c>
      <c r="E33" s="122">
        <v>672</v>
      </c>
      <c r="F33" s="122">
        <f>SUM(F34:F36)</f>
        <v>640.5</v>
      </c>
      <c r="G33" s="10">
        <f t="shared" si="0"/>
        <v>112.76408450704226</v>
      </c>
      <c r="H33" s="10">
        <f>F33/E33*100</f>
        <v>95.3125</v>
      </c>
      <c r="I33" s="48"/>
    </row>
    <row r="34" spans="1:9" ht="30" customHeight="1">
      <c r="A34" s="80">
        <v>721</v>
      </c>
      <c r="B34" s="78" t="s">
        <v>181</v>
      </c>
      <c r="C34" s="57">
        <v>568</v>
      </c>
      <c r="D34" s="57"/>
      <c r="E34" s="57"/>
      <c r="F34" s="57">
        <v>640.5</v>
      </c>
      <c r="G34" s="10">
        <f t="shared" si="0"/>
        <v>112.76408450704226</v>
      </c>
      <c r="H34" s="10"/>
      <c r="I34" s="48"/>
    </row>
    <row r="35" spans="1:9" ht="30" customHeight="1">
      <c r="A35" s="80">
        <v>722</v>
      </c>
      <c r="B35" s="78" t="s">
        <v>182</v>
      </c>
      <c r="C35" s="57"/>
      <c r="D35" s="57"/>
      <c r="E35" s="57"/>
      <c r="F35" s="57"/>
      <c r="G35" s="10" t="e">
        <f t="shared" si="0"/>
        <v>#DIV/0!</v>
      </c>
      <c r="H35" s="10"/>
      <c r="I35" s="48"/>
    </row>
    <row r="36" spans="1:9" ht="30" customHeight="1">
      <c r="A36" s="83">
        <v>723</v>
      </c>
      <c r="B36" s="84" t="s">
        <v>183</v>
      </c>
      <c r="C36" s="123"/>
      <c r="D36" s="123"/>
      <c r="E36" s="123"/>
      <c r="F36" s="123"/>
      <c r="G36" s="10" t="e">
        <f t="shared" si="0"/>
        <v>#DIV/0!</v>
      </c>
      <c r="H36" s="10"/>
      <c r="I36" s="48"/>
    </row>
    <row r="37" spans="1:9" s="39" customFormat="1" ht="30" customHeight="1">
      <c r="A37" s="87">
        <v>8</v>
      </c>
      <c r="B37" s="88" t="s">
        <v>184</v>
      </c>
      <c r="C37" s="120">
        <f>SUM(C38,C40,C42)</f>
        <v>0</v>
      </c>
      <c r="D37" s="120">
        <f>SUM(D38,D40,D42)</f>
        <v>0</v>
      </c>
      <c r="E37" s="120">
        <f>SUM(E38,E40,E42)</f>
        <v>0</v>
      </c>
      <c r="F37" s="120">
        <f>SUM(F38,F40,F42)</f>
        <v>0</v>
      </c>
      <c r="G37" s="91" t="e">
        <f t="shared" si="0"/>
        <v>#DIV/0!</v>
      </c>
      <c r="H37" s="91" t="e">
        <f>F37/E37*100</f>
        <v>#DIV/0!</v>
      </c>
      <c r="I37" s="48"/>
    </row>
    <row r="38" spans="1:9" s="39" customFormat="1" ht="30" customHeight="1">
      <c r="A38" s="85">
        <v>81</v>
      </c>
      <c r="B38" s="79" t="s">
        <v>185</v>
      </c>
      <c r="C38" s="56">
        <f>SUM(C39:C39)</f>
        <v>0</v>
      </c>
      <c r="D38" s="56">
        <f>SUM(D39:D39)</f>
        <v>0</v>
      </c>
      <c r="E38" s="56">
        <f>SUM(E39:E39)</f>
        <v>0</v>
      </c>
      <c r="F38" s="56">
        <f>SUM(F39:F39)</f>
        <v>0</v>
      </c>
      <c r="G38" s="10" t="e">
        <f t="shared" si="0"/>
        <v>#DIV/0!</v>
      </c>
      <c r="H38" s="10" t="e">
        <f>F38/E38*100</f>
        <v>#DIV/0!</v>
      </c>
      <c r="I38" s="48"/>
    </row>
    <row r="39" spans="1:9" ht="30" customHeight="1">
      <c r="A39" s="86">
        <v>818</v>
      </c>
      <c r="B39" s="78" t="s">
        <v>186</v>
      </c>
      <c r="C39" s="57"/>
      <c r="D39" s="57"/>
      <c r="E39" s="57"/>
      <c r="F39" s="57"/>
      <c r="G39" s="10" t="e">
        <f t="shared" si="0"/>
        <v>#DIV/0!</v>
      </c>
      <c r="H39" s="10"/>
      <c r="I39" s="48"/>
    </row>
    <row r="40" spans="1:9" s="39" customFormat="1" ht="30" customHeight="1">
      <c r="A40" s="85">
        <v>83</v>
      </c>
      <c r="B40" s="79" t="s">
        <v>187</v>
      </c>
      <c r="C40" s="56"/>
      <c r="D40" s="56">
        <f>D41</f>
        <v>0</v>
      </c>
      <c r="E40" s="56">
        <f>E41</f>
        <v>0</v>
      </c>
      <c r="F40" s="56"/>
      <c r="G40" s="10" t="e">
        <f t="shared" si="0"/>
        <v>#DIV/0!</v>
      </c>
      <c r="H40" s="10" t="e">
        <f>F40/E40*100</f>
        <v>#DIV/0!</v>
      </c>
      <c r="I40" s="48"/>
    </row>
    <row r="41" spans="1:9" ht="30" customHeight="1">
      <c r="A41" s="86">
        <v>832</v>
      </c>
      <c r="B41" s="78" t="s">
        <v>188</v>
      </c>
      <c r="C41" s="57"/>
      <c r="D41" s="57"/>
      <c r="E41" s="57"/>
      <c r="F41" s="57"/>
      <c r="G41" s="10" t="e">
        <f t="shared" si="0"/>
        <v>#DIV/0!</v>
      </c>
      <c r="H41" s="10"/>
      <c r="I41" s="48"/>
    </row>
    <row r="42" spans="1:9" s="39" customFormat="1" ht="30" customHeight="1">
      <c r="A42" s="85">
        <v>84</v>
      </c>
      <c r="B42" s="79" t="s">
        <v>189</v>
      </c>
      <c r="C42" s="56"/>
      <c r="D42" s="56">
        <f>SUM(D43:D43)</f>
        <v>0</v>
      </c>
      <c r="E42" s="56">
        <f>SUM(E43:E43)</f>
        <v>0</v>
      </c>
      <c r="F42" s="56"/>
      <c r="G42" s="10" t="e">
        <f t="shared" si="0"/>
        <v>#DIV/0!</v>
      </c>
      <c r="H42" s="10" t="e">
        <f>F42/E42*100</f>
        <v>#DIV/0!</v>
      </c>
      <c r="I42" s="48"/>
    </row>
    <row r="43" spans="1:9" ht="30" customHeight="1">
      <c r="A43" s="86">
        <v>844</v>
      </c>
      <c r="B43" s="78" t="s">
        <v>190</v>
      </c>
      <c r="C43" s="57"/>
      <c r="D43" s="57"/>
      <c r="E43" s="57"/>
      <c r="F43" s="57"/>
      <c r="G43" s="10" t="e">
        <f t="shared" si="0"/>
        <v>#DIV/0!</v>
      </c>
      <c r="H43" s="10"/>
      <c r="I43" s="48"/>
    </row>
    <row r="44" spans="1:8" ht="30" customHeight="1">
      <c r="A44" s="95" t="s">
        <v>76</v>
      </c>
      <c r="B44" s="96"/>
      <c r="C44" s="124">
        <f>SUM(C4,C30,C37)</f>
        <v>5437549</v>
      </c>
      <c r="D44" s="124">
        <f>SUM(D4,D30,D37)</f>
        <v>5477889.01</v>
      </c>
      <c r="E44" s="124">
        <f>SUM(E4,E30,E37)</f>
        <v>5477889.01</v>
      </c>
      <c r="F44" s="124">
        <f>SUM(F4,F30,F37)</f>
        <v>5828026.5</v>
      </c>
      <c r="G44" s="91">
        <f t="shared" si="0"/>
        <v>107.18113068958091</v>
      </c>
      <c r="H44" s="91">
        <f>F44/E44*100</f>
        <v>106.391832498994</v>
      </c>
    </row>
    <row r="45" spans="1:8" ht="30" customHeight="1">
      <c r="A45" s="75"/>
      <c r="B45" s="50"/>
      <c r="C45" s="63"/>
      <c r="D45" s="63"/>
      <c r="E45" s="63"/>
      <c r="F45" s="63"/>
      <c r="G45" s="51"/>
      <c r="H45" s="51"/>
    </row>
    <row r="46" spans="1:8" s="55" customFormat="1" ht="20.25" customHeight="1">
      <c r="A46" s="194" t="s">
        <v>133</v>
      </c>
      <c r="B46" s="194"/>
      <c r="C46" s="194"/>
      <c r="D46" s="194"/>
      <c r="E46" s="194"/>
      <c r="F46" s="194"/>
      <c r="G46" s="194"/>
      <c r="H46" s="194"/>
    </row>
    <row r="47" spans="1:8" s="129" customFormat="1" ht="44.25" customHeight="1">
      <c r="A47" s="30" t="s">
        <v>192</v>
      </c>
      <c r="B47" s="31" t="s">
        <v>193</v>
      </c>
      <c r="C47" s="32" t="s">
        <v>194</v>
      </c>
      <c r="D47" s="32" t="s">
        <v>312</v>
      </c>
      <c r="E47" s="32" t="s">
        <v>313</v>
      </c>
      <c r="F47" s="32" t="s">
        <v>317</v>
      </c>
      <c r="G47" s="6" t="s">
        <v>63</v>
      </c>
      <c r="H47" s="6" t="s">
        <v>63</v>
      </c>
    </row>
    <row r="48" spans="1:8" s="55" customFormat="1" ht="12.75">
      <c r="A48" s="193">
        <v>1</v>
      </c>
      <c r="B48" s="193"/>
      <c r="C48" s="72">
        <v>5</v>
      </c>
      <c r="D48" s="72">
        <v>3</v>
      </c>
      <c r="E48" s="72">
        <v>4</v>
      </c>
      <c r="F48" s="72">
        <v>5</v>
      </c>
      <c r="G48" s="6" t="s">
        <v>64</v>
      </c>
      <c r="H48" s="6" t="s">
        <v>65</v>
      </c>
    </row>
    <row r="49" spans="1:8" s="55" customFormat="1" ht="20.25" customHeight="1">
      <c r="A49" s="59">
        <v>1</v>
      </c>
      <c r="B49" s="59" t="s">
        <v>134</v>
      </c>
      <c r="C49" s="49">
        <f>SUM(C26)</f>
        <v>871502</v>
      </c>
      <c r="D49" s="49">
        <f>SUM(D26)</f>
        <v>859566</v>
      </c>
      <c r="E49" s="49">
        <f>SUM(E26)</f>
        <v>859759.2</v>
      </c>
      <c r="F49" s="49">
        <f>SUM(F26)</f>
        <v>1198238.94</v>
      </c>
      <c r="G49" s="10">
        <f aca="true" t="shared" si="3" ref="G49:G54">F49/C49*100</f>
        <v>137.49124385256718</v>
      </c>
      <c r="H49" s="10">
        <f aca="true" t="shared" si="4" ref="H49:H54">F49/E49*100</f>
        <v>139.36913265947024</v>
      </c>
    </row>
    <row r="50" spans="1:8" s="55" customFormat="1" ht="20.25" customHeight="1">
      <c r="A50" s="59">
        <v>2</v>
      </c>
      <c r="B50" s="59" t="s">
        <v>138</v>
      </c>
      <c r="C50" s="49">
        <f>SUM(C13+C22)</f>
        <v>6</v>
      </c>
      <c r="D50" s="49">
        <f>SUM(D13+D22)</f>
        <v>0</v>
      </c>
      <c r="E50" s="49">
        <f>SUM(E13+E22)</f>
        <v>0</v>
      </c>
      <c r="F50" s="49">
        <f>SUM(F13+F22)</f>
        <v>4.84</v>
      </c>
      <c r="G50" s="10">
        <f t="shared" si="3"/>
        <v>80.66666666666666</v>
      </c>
      <c r="H50" s="10" t="e">
        <f t="shared" si="4"/>
        <v>#DIV/0!</v>
      </c>
    </row>
    <row r="51" spans="1:8" s="55" customFormat="1" ht="20.25" customHeight="1">
      <c r="A51" s="59">
        <v>3</v>
      </c>
      <c r="B51" s="59" t="s">
        <v>135</v>
      </c>
      <c r="C51" s="49">
        <f>SUM(C24)</f>
        <v>0</v>
      </c>
      <c r="D51" s="49">
        <f>SUM(D24)</f>
        <v>4669</v>
      </c>
      <c r="E51" s="49">
        <f>SUM(E24)</f>
        <v>4669</v>
      </c>
      <c r="F51" s="49">
        <f>SUM(F24)</f>
        <v>0</v>
      </c>
      <c r="G51" s="10" t="e">
        <f t="shared" si="3"/>
        <v>#DIV/0!</v>
      </c>
      <c r="H51" s="10">
        <f t="shared" si="4"/>
        <v>0</v>
      </c>
    </row>
    <row r="52" spans="1:8" s="55" customFormat="1" ht="20.25" customHeight="1">
      <c r="A52" s="59">
        <v>4</v>
      </c>
      <c r="B52" s="59" t="s">
        <v>136</v>
      </c>
      <c r="C52" s="49">
        <f>SUM(C18+C30)</f>
        <v>86068</v>
      </c>
      <c r="D52" s="49">
        <f>SUM(D18+D30)</f>
        <v>135672</v>
      </c>
      <c r="E52" s="49">
        <f>SUM(E18+E30)</f>
        <v>135672</v>
      </c>
      <c r="F52" s="49">
        <f>SUM(F18+F30)</f>
        <v>165591.77</v>
      </c>
      <c r="G52" s="10">
        <f t="shared" si="3"/>
        <v>192.39644234791092</v>
      </c>
      <c r="H52" s="10">
        <f t="shared" si="4"/>
        <v>122.05301757179079</v>
      </c>
    </row>
    <row r="53" spans="1:8" s="55" customFormat="1" ht="20.25" customHeight="1">
      <c r="A53" s="59">
        <v>5</v>
      </c>
      <c r="B53" s="59" t="s">
        <v>137</v>
      </c>
      <c r="C53" s="49">
        <f>SUM(C5)</f>
        <v>4479973</v>
      </c>
      <c r="D53" s="49">
        <f>SUM(D5)</f>
        <v>4477982.01</v>
      </c>
      <c r="E53" s="49">
        <f>SUM(E5)</f>
        <v>4477788.81</v>
      </c>
      <c r="F53" s="49">
        <f>SUM(F5)</f>
        <v>4464190.95</v>
      </c>
      <c r="G53" s="10">
        <f t="shared" si="3"/>
        <v>99.64771997509807</v>
      </c>
      <c r="H53" s="10">
        <f t="shared" si="4"/>
        <v>99.69632645537834</v>
      </c>
    </row>
    <row r="54" spans="1:8" s="58" customFormat="1" ht="20.25" customHeight="1">
      <c r="A54" s="59"/>
      <c r="B54" s="61" t="s">
        <v>139</v>
      </c>
      <c r="C54" s="62">
        <f>SUM(C49:C53)</f>
        <v>5437549</v>
      </c>
      <c r="D54" s="62">
        <f>SUM(D49:D53)</f>
        <v>5477889.01</v>
      </c>
      <c r="E54" s="62">
        <f>SUM(E49:E53)</f>
        <v>5477889.01</v>
      </c>
      <c r="F54" s="62">
        <f>SUM(F49:F53)</f>
        <v>5828026.5</v>
      </c>
      <c r="G54" s="10">
        <f t="shared" si="3"/>
        <v>107.18113068958091</v>
      </c>
      <c r="H54" s="10">
        <f t="shared" si="4"/>
        <v>106.391832498994</v>
      </c>
    </row>
    <row r="55" spans="1:8" s="58" customFormat="1" ht="12.75">
      <c r="A55" s="60"/>
      <c r="B55" s="52"/>
      <c r="C55" s="67"/>
      <c r="D55" s="67"/>
      <c r="E55" s="67"/>
      <c r="F55" s="67"/>
      <c r="G55" s="53"/>
      <c r="H55" s="53"/>
    </row>
  </sheetData>
  <sheetProtection/>
  <mergeCells count="4">
    <mergeCell ref="A1:H1"/>
    <mergeCell ref="A48:B48"/>
    <mergeCell ref="A46:H46"/>
    <mergeCell ref="A3:B3"/>
  </mergeCells>
  <printOptions/>
  <pageMargins left="0.7" right="0.7" top="0.75" bottom="0.75" header="0.3" footer="0.3"/>
  <pageSetup fitToHeight="4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28125" style="77" customWidth="1"/>
    <col min="2" max="2" width="42.28125" style="26" customWidth="1"/>
    <col min="3" max="3" width="18.421875" style="27" customWidth="1"/>
    <col min="4" max="4" width="19.00390625" style="27" customWidth="1"/>
    <col min="5" max="5" width="18.8515625" style="27" customWidth="1"/>
    <col min="6" max="6" width="18.00390625" style="27" customWidth="1"/>
    <col min="7" max="7" width="16.28125" style="28" customWidth="1"/>
    <col min="8" max="8" width="15.28125" style="29" customWidth="1"/>
    <col min="9" max="11" width="15.28125" style="26" customWidth="1"/>
    <col min="12" max="15" width="15.140625" style="26" customWidth="1"/>
    <col min="16" max="16" width="16.7109375" style="26" hidden="1" customWidth="1"/>
    <col min="17" max="17" width="16.421875" style="26" hidden="1" customWidth="1"/>
    <col min="18" max="18" width="12.57421875" style="26" hidden="1" customWidth="1"/>
    <col min="19" max="19" width="15.140625" style="26" customWidth="1"/>
    <col min="20" max="16384" width="9.140625" style="26" customWidth="1"/>
  </cols>
  <sheetData>
    <row r="1" spans="1:8" ht="22.5" customHeight="1">
      <c r="A1" s="198" t="s">
        <v>315</v>
      </c>
      <c r="B1" s="198"/>
      <c r="C1" s="198"/>
      <c r="D1" s="198"/>
      <c r="E1" s="198"/>
      <c r="F1" s="198"/>
      <c r="G1" s="198"/>
      <c r="H1" s="198"/>
    </row>
    <row r="2" spans="1:8" s="68" customFormat="1" ht="38.25">
      <c r="A2" s="74" t="s">
        <v>77</v>
      </c>
      <c r="B2" s="31" t="s">
        <v>62</v>
      </c>
      <c r="C2" s="32" t="s">
        <v>195</v>
      </c>
      <c r="D2" s="32" t="s">
        <v>310</v>
      </c>
      <c r="E2" s="32" t="s">
        <v>311</v>
      </c>
      <c r="F2" s="32" t="s">
        <v>314</v>
      </c>
      <c r="G2" s="5" t="s">
        <v>63</v>
      </c>
      <c r="H2" s="6" t="s">
        <v>63</v>
      </c>
    </row>
    <row r="3" spans="1:8" s="73" customFormat="1" ht="12.75">
      <c r="A3" s="199">
        <v>1</v>
      </c>
      <c r="B3" s="200"/>
      <c r="C3" s="34">
        <v>2</v>
      </c>
      <c r="D3" s="34">
        <v>3</v>
      </c>
      <c r="E3" s="34">
        <v>4</v>
      </c>
      <c r="F3" s="34">
        <v>5</v>
      </c>
      <c r="G3" s="34" t="s">
        <v>64</v>
      </c>
      <c r="H3" s="72" t="s">
        <v>65</v>
      </c>
    </row>
    <row r="4" spans="1:8" ht="12.75">
      <c r="A4" s="93">
        <v>3</v>
      </c>
      <c r="B4" s="97" t="s">
        <v>144</v>
      </c>
      <c r="C4" s="89">
        <f>SUM(C5+C12+C40+C43)</f>
        <v>5239111.250000001</v>
      </c>
      <c r="D4" s="89">
        <f>SUM(D5+D12+D40+D43)</f>
        <v>5286229.68</v>
      </c>
      <c r="E4" s="89">
        <f>SUM(E5+E12+E40+E43)</f>
        <v>5286229.68</v>
      </c>
      <c r="F4" s="89">
        <f>SUM(F5+F12+F40+F43)</f>
        <v>5538280.449999999</v>
      </c>
      <c r="G4" s="90">
        <f aca="true" t="shared" si="0" ref="G4:G53">F4/C4*100</f>
        <v>105.71030439561669</v>
      </c>
      <c r="H4" s="91">
        <f aca="true" t="shared" si="1" ref="H4:H18">F4/E4*100</f>
        <v>104.76806316141753</v>
      </c>
    </row>
    <row r="5" spans="1:8" ht="12.75">
      <c r="A5" s="36">
        <v>31</v>
      </c>
      <c r="B5" s="69" t="s">
        <v>78</v>
      </c>
      <c r="C5" s="38">
        <f>SUM(C6+C8+C10)</f>
        <v>4081857.3200000003</v>
      </c>
      <c r="D5" s="38">
        <f>SUM(D6+D8+D10)</f>
        <v>3918244.73</v>
      </c>
      <c r="E5" s="38">
        <f>SUM(E6+E8+E10)</f>
        <v>3918244.73</v>
      </c>
      <c r="F5" s="38">
        <f>SUM(F6+F8+F10)</f>
        <v>4215292.4399999995</v>
      </c>
      <c r="G5" s="9">
        <f t="shared" si="0"/>
        <v>103.26898050419851</v>
      </c>
      <c r="H5" s="10">
        <f t="shared" si="1"/>
        <v>107.58114233461879</v>
      </c>
    </row>
    <row r="6" spans="1:8" ht="12.75">
      <c r="A6" s="36">
        <v>311</v>
      </c>
      <c r="B6" s="69" t="s">
        <v>79</v>
      </c>
      <c r="C6" s="38">
        <f>SUM(C7:C7)</f>
        <v>3383286.99</v>
      </c>
      <c r="D6" s="38">
        <v>3342120.9</v>
      </c>
      <c r="E6" s="38">
        <v>3342120.9</v>
      </c>
      <c r="F6" s="38">
        <f>SUM(F7:F7)</f>
        <v>3477494.3</v>
      </c>
      <c r="G6" s="9">
        <f t="shared" si="0"/>
        <v>102.78449065297886</v>
      </c>
      <c r="H6" s="10">
        <f t="shared" si="1"/>
        <v>104.05052372581733</v>
      </c>
    </row>
    <row r="7" spans="1:8" ht="12.75">
      <c r="A7" s="40">
        <v>3111</v>
      </c>
      <c r="B7" s="41" t="s">
        <v>80</v>
      </c>
      <c r="C7" s="42">
        <v>3383286.99</v>
      </c>
      <c r="D7" s="42"/>
      <c r="E7" s="42"/>
      <c r="F7" s="42">
        <v>3477494.3</v>
      </c>
      <c r="G7" s="9">
        <f t="shared" si="0"/>
        <v>102.78449065297886</v>
      </c>
      <c r="H7" s="10" t="e">
        <f t="shared" si="1"/>
        <v>#DIV/0!</v>
      </c>
    </row>
    <row r="8" spans="1:8" ht="12.75">
      <c r="A8" s="36">
        <v>312</v>
      </c>
      <c r="B8" s="69" t="s">
        <v>81</v>
      </c>
      <c r="C8" s="38">
        <f>SUM(C9)</f>
        <v>166372.71</v>
      </c>
      <c r="D8" s="38">
        <v>80500</v>
      </c>
      <c r="E8" s="38">
        <v>80500</v>
      </c>
      <c r="F8" s="38">
        <f>SUM(F9)</f>
        <v>167108.81</v>
      </c>
      <c r="G8" s="9">
        <f t="shared" si="0"/>
        <v>100.44244034974245</v>
      </c>
      <c r="H8" s="10">
        <f t="shared" si="1"/>
        <v>207.58858385093166</v>
      </c>
    </row>
    <row r="9" spans="1:8" ht="12.75">
      <c r="A9" s="40" t="s">
        <v>2</v>
      </c>
      <c r="B9" s="70" t="s">
        <v>81</v>
      </c>
      <c r="C9" s="42">
        <v>166372.71</v>
      </c>
      <c r="D9" s="42"/>
      <c r="E9" s="42"/>
      <c r="F9" s="42">
        <v>167108.81</v>
      </c>
      <c r="G9" s="9">
        <f t="shared" si="0"/>
        <v>100.44244034974245</v>
      </c>
      <c r="H9" s="10" t="e">
        <f t="shared" si="1"/>
        <v>#DIV/0!</v>
      </c>
    </row>
    <row r="10" spans="1:8" ht="12.75">
      <c r="A10" s="36">
        <v>313</v>
      </c>
      <c r="B10" s="69" t="s">
        <v>82</v>
      </c>
      <c r="C10" s="38">
        <f>SUM(C11)</f>
        <v>532197.62</v>
      </c>
      <c r="D10" s="38">
        <v>495623.83</v>
      </c>
      <c r="E10" s="38">
        <v>495623.83</v>
      </c>
      <c r="F10" s="38">
        <f>SUM(F11)</f>
        <v>570689.33</v>
      </c>
      <c r="G10" s="9">
        <f t="shared" si="0"/>
        <v>107.23259716944995</v>
      </c>
      <c r="H10" s="10">
        <f t="shared" si="1"/>
        <v>115.1456599655428</v>
      </c>
    </row>
    <row r="11" spans="1:8" ht="12.75">
      <c r="A11" s="40">
        <v>3132</v>
      </c>
      <c r="B11" s="70" t="s">
        <v>83</v>
      </c>
      <c r="C11" s="42">
        <v>532197.62</v>
      </c>
      <c r="D11" s="42"/>
      <c r="E11" s="42"/>
      <c r="F11" s="42">
        <v>570689.33</v>
      </c>
      <c r="G11" s="9">
        <f t="shared" si="0"/>
        <v>107.23259716944995</v>
      </c>
      <c r="H11" s="10" t="e">
        <f t="shared" si="1"/>
        <v>#DIV/0!</v>
      </c>
    </row>
    <row r="12" spans="1:8" ht="12.75">
      <c r="A12" s="36">
        <v>32</v>
      </c>
      <c r="B12" s="69" t="s">
        <v>84</v>
      </c>
      <c r="C12" s="38">
        <f>SUM(C13+C18+C25+C34)</f>
        <v>572791.65</v>
      </c>
      <c r="D12" s="38">
        <f>SUM(D13+D18+D25+D34)</f>
        <v>848790.87</v>
      </c>
      <c r="E12" s="38">
        <f>SUM(E13+E18+E25+E34)</f>
        <v>848790.87</v>
      </c>
      <c r="F12" s="38">
        <f>SUM(F13+F18+F25+F34)</f>
        <v>792396.5700000001</v>
      </c>
      <c r="G12" s="9">
        <f t="shared" si="0"/>
        <v>138.33940665859916</v>
      </c>
      <c r="H12" s="10">
        <f t="shared" si="1"/>
        <v>93.35592523515245</v>
      </c>
    </row>
    <row r="13" spans="1:8" ht="12.75">
      <c r="A13" s="36">
        <v>321</v>
      </c>
      <c r="B13" s="69" t="s">
        <v>85</v>
      </c>
      <c r="C13" s="38">
        <f>SUM(C14:C17)</f>
        <v>119106.18</v>
      </c>
      <c r="D13" s="38">
        <v>140417.5</v>
      </c>
      <c r="E13" s="38">
        <v>140417.5</v>
      </c>
      <c r="F13" s="38">
        <f>SUM(F14:F17)</f>
        <v>134294.91</v>
      </c>
      <c r="G13" s="9">
        <f t="shared" si="0"/>
        <v>112.7522602101755</v>
      </c>
      <c r="H13" s="10">
        <f t="shared" si="1"/>
        <v>95.63972439332704</v>
      </c>
    </row>
    <row r="14" spans="1:8" ht="12.75">
      <c r="A14" s="40" t="s">
        <v>6</v>
      </c>
      <c r="B14" s="70" t="s">
        <v>86</v>
      </c>
      <c r="C14" s="42">
        <v>2916</v>
      </c>
      <c r="D14" s="42"/>
      <c r="E14" s="42"/>
      <c r="F14" s="42">
        <v>10000</v>
      </c>
      <c r="G14" s="9">
        <f t="shared" si="0"/>
        <v>342.9355281207133</v>
      </c>
      <c r="H14" s="10" t="e">
        <f t="shared" si="1"/>
        <v>#DIV/0!</v>
      </c>
    </row>
    <row r="15" spans="1:8" ht="25.5">
      <c r="A15" s="40" t="s">
        <v>5</v>
      </c>
      <c r="B15" s="70" t="s">
        <v>87</v>
      </c>
      <c r="C15" s="42">
        <v>109210.18</v>
      </c>
      <c r="D15" s="42"/>
      <c r="E15" s="42"/>
      <c r="F15" s="42">
        <v>112377.44</v>
      </c>
      <c r="G15" s="9">
        <f t="shared" si="0"/>
        <v>102.90015088337003</v>
      </c>
      <c r="H15" s="10" t="e">
        <f t="shared" si="1"/>
        <v>#DIV/0!</v>
      </c>
    </row>
    <row r="16" spans="1:8" ht="12.75">
      <c r="A16" s="40">
        <v>3213</v>
      </c>
      <c r="B16" s="70" t="s">
        <v>88</v>
      </c>
      <c r="C16" s="42">
        <v>0</v>
      </c>
      <c r="D16" s="42"/>
      <c r="E16" s="42"/>
      <c r="F16" s="42">
        <v>4417.48</v>
      </c>
      <c r="G16" s="9" t="e">
        <f t="shared" si="0"/>
        <v>#DIV/0!</v>
      </c>
      <c r="H16" s="10" t="e">
        <f t="shared" si="1"/>
        <v>#DIV/0!</v>
      </c>
    </row>
    <row r="17" spans="1:8" ht="12.75">
      <c r="A17" s="40">
        <v>3214</v>
      </c>
      <c r="B17" s="70" t="s">
        <v>298</v>
      </c>
      <c r="C17" s="42">
        <v>6980</v>
      </c>
      <c r="D17" s="42"/>
      <c r="E17" s="42"/>
      <c r="F17" s="42">
        <v>7499.99</v>
      </c>
      <c r="G17" s="9">
        <f t="shared" si="0"/>
        <v>107.4497134670487</v>
      </c>
      <c r="H17" s="10" t="e">
        <f t="shared" si="1"/>
        <v>#DIV/0!</v>
      </c>
    </row>
    <row r="18" spans="1:8" ht="12.75">
      <c r="A18" s="36">
        <v>322</v>
      </c>
      <c r="B18" s="69" t="s">
        <v>89</v>
      </c>
      <c r="C18" s="38">
        <f>SUM(C19:C24)</f>
        <v>213953.09</v>
      </c>
      <c r="D18" s="38">
        <v>256744.5</v>
      </c>
      <c r="E18" s="38">
        <v>256744.5</v>
      </c>
      <c r="F18" s="38">
        <f>SUM(F19:F24)</f>
        <v>272478.25000000006</v>
      </c>
      <c r="G18" s="9">
        <f t="shared" si="0"/>
        <v>127.35420180189969</v>
      </c>
      <c r="H18" s="10">
        <f t="shared" si="1"/>
        <v>106.1281741186277</v>
      </c>
    </row>
    <row r="19" spans="1:8" ht="12.75">
      <c r="A19" s="40" t="s">
        <v>41</v>
      </c>
      <c r="B19" s="70" t="s">
        <v>90</v>
      </c>
      <c r="C19" s="42">
        <v>30000</v>
      </c>
      <c r="D19" s="42"/>
      <c r="E19" s="42"/>
      <c r="F19" s="42">
        <v>21085.07</v>
      </c>
      <c r="G19" s="9">
        <f t="shared" si="0"/>
        <v>70.28356666666666</v>
      </c>
      <c r="H19" s="10" t="e">
        <f aca="true" t="shared" si="2" ref="H19:H56">F19/E19*100</f>
        <v>#DIV/0!</v>
      </c>
    </row>
    <row r="20" spans="1:8" ht="12.75">
      <c r="A20" s="40">
        <v>3222</v>
      </c>
      <c r="B20" s="70" t="s">
        <v>91</v>
      </c>
      <c r="C20" s="42">
        <v>96196.4</v>
      </c>
      <c r="D20" s="42"/>
      <c r="E20" s="42"/>
      <c r="F20" s="42">
        <v>158767.51</v>
      </c>
      <c r="G20" s="9">
        <f t="shared" si="0"/>
        <v>165.0451680104453</v>
      </c>
      <c r="H20" s="10" t="e">
        <f t="shared" si="2"/>
        <v>#DIV/0!</v>
      </c>
    </row>
    <row r="21" spans="1:8" ht="12.75">
      <c r="A21" s="40" t="s">
        <v>39</v>
      </c>
      <c r="B21" s="70" t="s">
        <v>92</v>
      </c>
      <c r="C21" s="42">
        <v>70599.87</v>
      </c>
      <c r="D21" s="42"/>
      <c r="E21" s="42"/>
      <c r="F21" s="42">
        <v>78828.27</v>
      </c>
      <c r="G21" s="9">
        <f t="shared" si="0"/>
        <v>111.6549789680916</v>
      </c>
      <c r="H21" s="10" t="e">
        <f t="shared" si="2"/>
        <v>#DIV/0!</v>
      </c>
    </row>
    <row r="22" spans="1:8" ht="25.5">
      <c r="A22" s="40" t="s">
        <v>43</v>
      </c>
      <c r="B22" s="70" t="s">
        <v>93</v>
      </c>
      <c r="C22" s="42">
        <v>9156.82</v>
      </c>
      <c r="D22" s="42"/>
      <c r="E22" s="42"/>
      <c r="F22" s="42">
        <v>10000.01</v>
      </c>
      <c r="G22" s="9">
        <f t="shared" si="0"/>
        <v>109.20832778191556</v>
      </c>
      <c r="H22" s="10" t="e">
        <f t="shared" si="2"/>
        <v>#DIV/0!</v>
      </c>
    </row>
    <row r="23" spans="1:8" ht="12.75">
      <c r="A23" s="40">
        <v>3225</v>
      </c>
      <c r="B23" s="70" t="s">
        <v>94</v>
      </c>
      <c r="C23" s="42">
        <v>5000</v>
      </c>
      <c r="D23" s="42"/>
      <c r="E23" s="42"/>
      <c r="F23" s="42">
        <v>3000.01</v>
      </c>
      <c r="G23" s="9">
        <f t="shared" si="0"/>
        <v>60.00020000000001</v>
      </c>
      <c r="H23" s="10" t="e">
        <f t="shared" si="2"/>
        <v>#DIV/0!</v>
      </c>
    </row>
    <row r="24" spans="1:8" ht="12.75">
      <c r="A24" s="40">
        <v>3227</v>
      </c>
      <c r="B24" s="70" t="s">
        <v>95</v>
      </c>
      <c r="C24" s="42">
        <v>3000</v>
      </c>
      <c r="D24" s="42"/>
      <c r="E24" s="42"/>
      <c r="F24" s="42">
        <v>797.38</v>
      </c>
      <c r="G24" s="9">
        <f t="shared" si="0"/>
        <v>26.57933333333333</v>
      </c>
      <c r="H24" s="10" t="e">
        <f t="shared" si="2"/>
        <v>#DIV/0!</v>
      </c>
    </row>
    <row r="25" spans="1:8" ht="12.75">
      <c r="A25" s="36">
        <v>323</v>
      </c>
      <c r="B25" s="69" t="s">
        <v>96</v>
      </c>
      <c r="C25" s="38">
        <f>SUM(C26:C33)</f>
        <v>148044.28999999998</v>
      </c>
      <c r="D25" s="38">
        <v>336299.98</v>
      </c>
      <c r="E25" s="38">
        <v>336299.98</v>
      </c>
      <c r="F25" s="38">
        <f>SUM(F26:F33)</f>
        <v>331499.93</v>
      </c>
      <c r="G25" s="9">
        <f t="shared" si="0"/>
        <v>223.9194297868564</v>
      </c>
      <c r="H25" s="10">
        <f t="shared" si="2"/>
        <v>98.57268799123925</v>
      </c>
    </row>
    <row r="26" spans="1:8" ht="12.75">
      <c r="A26" s="40" t="s">
        <v>47</v>
      </c>
      <c r="B26" s="70" t="s">
        <v>97</v>
      </c>
      <c r="C26" s="42">
        <v>15000</v>
      </c>
      <c r="D26" s="42"/>
      <c r="E26" s="42"/>
      <c r="F26" s="42">
        <v>9999.94</v>
      </c>
      <c r="G26" s="9">
        <f t="shared" si="0"/>
        <v>66.66626666666667</v>
      </c>
      <c r="H26" s="10" t="e">
        <f t="shared" si="2"/>
        <v>#DIV/0!</v>
      </c>
    </row>
    <row r="27" spans="1:8" ht="12.75">
      <c r="A27" s="40" t="s">
        <v>19</v>
      </c>
      <c r="B27" s="70" t="s">
        <v>98</v>
      </c>
      <c r="C27" s="42">
        <v>90708.29</v>
      </c>
      <c r="D27" s="42"/>
      <c r="E27" s="42"/>
      <c r="F27" s="42">
        <v>269830.19</v>
      </c>
      <c r="G27" s="9">
        <f t="shared" si="0"/>
        <v>297.4702642944763</v>
      </c>
      <c r="H27" s="10" t="e">
        <f t="shared" si="2"/>
        <v>#DIV/0!</v>
      </c>
    </row>
    <row r="28" spans="1:8" ht="12.75">
      <c r="A28" s="40" t="s">
        <v>37</v>
      </c>
      <c r="B28" s="70" t="s">
        <v>99</v>
      </c>
      <c r="C28" s="42">
        <v>15000</v>
      </c>
      <c r="D28" s="42"/>
      <c r="E28" s="42"/>
      <c r="F28" s="42">
        <v>10000.01</v>
      </c>
      <c r="G28" s="9">
        <f t="shared" si="0"/>
        <v>66.66673333333334</v>
      </c>
      <c r="H28" s="10" t="e">
        <f t="shared" si="2"/>
        <v>#DIV/0!</v>
      </c>
    </row>
    <row r="29" spans="1:8" ht="12.75">
      <c r="A29" s="40">
        <v>3235</v>
      </c>
      <c r="B29" s="70" t="s">
        <v>100</v>
      </c>
      <c r="C29" s="42">
        <v>5000</v>
      </c>
      <c r="D29" s="42"/>
      <c r="E29" s="42"/>
      <c r="F29" s="42">
        <v>0</v>
      </c>
      <c r="G29" s="9">
        <f t="shared" si="0"/>
        <v>0</v>
      </c>
      <c r="H29" s="10" t="e">
        <f t="shared" si="2"/>
        <v>#DIV/0!</v>
      </c>
    </row>
    <row r="30" spans="1:8" ht="12.75">
      <c r="A30" s="40">
        <v>3236</v>
      </c>
      <c r="B30" s="70" t="s">
        <v>101</v>
      </c>
      <c r="C30" s="42">
        <v>7525</v>
      </c>
      <c r="D30" s="42"/>
      <c r="E30" s="42"/>
      <c r="F30" s="42">
        <v>9700.07</v>
      </c>
      <c r="G30" s="9">
        <f t="shared" si="0"/>
        <v>128.90458471760797</v>
      </c>
      <c r="H30" s="10" t="e">
        <f t="shared" si="2"/>
        <v>#DIV/0!</v>
      </c>
    </row>
    <row r="31" spans="1:8" ht="12.75">
      <c r="A31" s="40">
        <v>3237</v>
      </c>
      <c r="B31" s="70" t="s">
        <v>102</v>
      </c>
      <c r="C31" s="42">
        <v>1648.75</v>
      </c>
      <c r="D31" s="42"/>
      <c r="E31" s="42"/>
      <c r="F31" s="42">
        <v>12737.68</v>
      </c>
      <c r="G31" s="9">
        <f t="shared" si="0"/>
        <v>772.5658832448825</v>
      </c>
      <c r="H31" s="10" t="e">
        <f t="shared" si="2"/>
        <v>#DIV/0!</v>
      </c>
    </row>
    <row r="32" spans="1:8" ht="12.75">
      <c r="A32" s="40" t="s">
        <v>24</v>
      </c>
      <c r="B32" s="70" t="s">
        <v>103</v>
      </c>
      <c r="C32" s="42">
        <v>5000</v>
      </c>
      <c r="D32" s="42"/>
      <c r="E32" s="42"/>
      <c r="F32" s="42">
        <v>9000.11</v>
      </c>
      <c r="G32" s="9">
        <f t="shared" si="0"/>
        <v>180.0022</v>
      </c>
      <c r="H32" s="10" t="e">
        <f t="shared" si="2"/>
        <v>#DIV/0!</v>
      </c>
    </row>
    <row r="33" spans="1:8" ht="12.75">
      <c r="A33" s="40" t="s">
        <v>17</v>
      </c>
      <c r="B33" s="70" t="s">
        <v>104</v>
      </c>
      <c r="C33" s="42">
        <v>8162.25</v>
      </c>
      <c r="D33" s="42"/>
      <c r="E33" s="42"/>
      <c r="F33" s="42">
        <v>10231.93</v>
      </c>
      <c r="G33" s="9">
        <f t="shared" si="0"/>
        <v>125.35673374375938</v>
      </c>
      <c r="H33" s="10" t="e">
        <f t="shared" si="2"/>
        <v>#DIV/0!</v>
      </c>
    </row>
    <row r="34" spans="1:8" ht="12.75">
      <c r="A34" s="36">
        <v>329</v>
      </c>
      <c r="B34" s="69" t="s">
        <v>105</v>
      </c>
      <c r="C34" s="38">
        <f>SUM(C35:C39)</f>
        <v>91688.09</v>
      </c>
      <c r="D34" s="38">
        <v>115328.89</v>
      </c>
      <c r="E34" s="38">
        <v>115328.89</v>
      </c>
      <c r="F34" s="38">
        <f>SUM(F35:F39)</f>
        <v>54123.479999999996</v>
      </c>
      <c r="G34" s="9">
        <f t="shared" si="0"/>
        <v>59.030000515879436</v>
      </c>
      <c r="H34" s="10">
        <f t="shared" si="2"/>
        <v>46.929680845796746</v>
      </c>
    </row>
    <row r="35" spans="1:8" ht="12.75">
      <c r="A35" s="40">
        <v>3292</v>
      </c>
      <c r="B35" s="70" t="s">
        <v>106</v>
      </c>
      <c r="C35" s="42">
        <v>5609.53</v>
      </c>
      <c r="D35" s="42"/>
      <c r="E35" s="42"/>
      <c r="F35" s="42">
        <v>6098.5</v>
      </c>
      <c r="G35" s="9">
        <f t="shared" si="0"/>
        <v>108.71677306298389</v>
      </c>
      <c r="H35" s="10" t="e">
        <f t="shared" si="2"/>
        <v>#DIV/0!</v>
      </c>
    </row>
    <row r="36" spans="1:8" ht="12.75">
      <c r="A36" s="40">
        <v>3294</v>
      </c>
      <c r="B36" s="70" t="s">
        <v>107</v>
      </c>
      <c r="C36" s="42">
        <v>1000</v>
      </c>
      <c r="D36" s="42"/>
      <c r="E36" s="42"/>
      <c r="F36" s="42">
        <v>1199.94</v>
      </c>
      <c r="G36" s="9">
        <f t="shared" si="0"/>
        <v>119.994</v>
      </c>
      <c r="H36" s="10" t="e">
        <f t="shared" si="2"/>
        <v>#DIV/0!</v>
      </c>
    </row>
    <row r="37" spans="1:8" ht="12.75">
      <c r="A37" s="40">
        <v>3295</v>
      </c>
      <c r="B37" s="70" t="s">
        <v>108</v>
      </c>
      <c r="C37" s="42">
        <v>12625.5</v>
      </c>
      <c r="D37" s="42"/>
      <c r="E37" s="42"/>
      <c r="F37" s="42">
        <v>18350.05</v>
      </c>
      <c r="G37" s="9">
        <f t="shared" si="0"/>
        <v>145.34117460694625</v>
      </c>
      <c r="H37" s="10" t="e">
        <f t="shared" si="2"/>
        <v>#DIV/0!</v>
      </c>
    </row>
    <row r="38" spans="1:8" ht="12.75">
      <c r="A38" s="40">
        <v>3296</v>
      </c>
      <c r="B38" s="70" t="s">
        <v>299</v>
      </c>
      <c r="C38" s="42">
        <v>7625</v>
      </c>
      <c r="D38" s="42"/>
      <c r="E38" s="42"/>
      <c r="F38" s="42">
        <v>6875.01</v>
      </c>
      <c r="G38" s="9">
        <f t="shared" si="0"/>
        <v>90.16406557377049</v>
      </c>
      <c r="H38" s="10" t="e">
        <f t="shared" si="2"/>
        <v>#DIV/0!</v>
      </c>
    </row>
    <row r="39" spans="1:8" ht="12.75">
      <c r="A39" s="40" t="s">
        <v>14</v>
      </c>
      <c r="B39" s="70" t="s">
        <v>105</v>
      </c>
      <c r="C39" s="42">
        <v>64828.06</v>
      </c>
      <c r="D39" s="42"/>
      <c r="E39" s="42"/>
      <c r="F39" s="42">
        <v>21599.98</v>
      </c>
      <c r="G39" s="9">
        <f t="shared" si="0"/>
        <v>33.31887457375711</v>
      </c>
      <c r="H39" s="10" t="e">
        <f t="shared" si="2"/>
        <v>#DIV/0!</v>
      </c>
    </row>
    <row r="40" spans="1:8" ht="12.75">
      <c r="A40" s="36">
        <v>34</v>
      </c>
      <c r="B40" s="69" t="s">
        <v>109</v>
      </c>
      <c r="C40" s="38">
        <f aca="true" t="shared" si="3" ref="C40:F41">SUM(C41)</f>
        <v>5000</v>
      </c>
      <c r="D40" s="38">
        <f t="shared" si="3"/>
        <v>6000</v>
      </c>
      <c r="E40" s="38">
        <f>E41</f>
        <v>6000</v>
      </c>
      <c r="F40" s="38">
        <f t="shared" si="3"/>
        <v>6000</v>
      </c>
      <c r="G40" s="9">
        <f t="shared" si="0"/>
        <v>120</v>
      </c>
      <c r="H40" s="10">
        <f t="shared" si="2"/>
        <v>100</v>
      </c>
    </row>
    <row r="41" spans="1:8" ht="12.75">
      <c r="A41" s="36">
        <v>343</v>
      </c>
      <c r="B41" s="69" t="s">
        <v>110</v>
      </c>
      <c r="C41" s="38">
        <f t="shared" si="3"/>
        <v>5000</v>
      </c>
      <c r="D41" s="38">
        <v>6000</v>
      </c>
      <c r="E41" s="38">
        <v>6000</v>
      </c>
      <c r="F41" s="38">
        <f t="shared" si="3"/>
        <v>6000</v>
      </c>
      <c r="G41" s="9">
        <f t="shared" si="0"/>
        <v>120</v>
      </c>
      <c r="H41" s="10">
        <f t="shared" si="2"/>
        <v>100</v>
      </c>
    </row>
    <row r="42" spans="1:8" ht="12.75">
      <c r="A42" s="40" t="s">
        <v>29</v>
      </c>
      <c r="B42" s="70" t="s">
        <v>111</v>
      </c>
      <c r="C42" s="42">
        <v>5000</v>
      </c>
      <c r="D42" s="42"/>
      <c r="E42" s="42"/>
      <c r="F42" s="42">
        <v>6000</v>
      </c>
      <c r="G42" s="9">
        <f t="shared" si="0"/>
        <v>120</v>
      </c>
      <c r="H42" s="10" t="e">
        <f t="shared" si="2"/>
        <v>#DIV/0!</v>
      </c>
    </row>
    <row r="43" spans="1:8" ht="25.5">
      <c r="A43" s="36">
        <v>37</v>
      </c>
      <c r="B43" s="69" t="s">
        <v>118</v>
      </c>
      <c r="C43" s="38">
        <f aca="true" t="shared" si="4" ref="C43:F44">SUM(C44)</f>
        <v>579462.28</v>
      </c>
      <c r="D43" s="38">
        <f t="shared" si="4"/>
        <v>513194.08</v>
      </c>
      <c r="E43" s="38">
        <f t="shared" si="4"/>
        <v>513194.08</v>
      </c>
      <c r="F43" s="38">
        <f t="shared" si="4"/>
        <v>524591.44</v>
      </c>
      <c r="G43" s="9">
        <f t="shared" si="0"/>
        <v>90.53073135321249</v>
      </c>
      <c r="H43" s="10">
        <f t="shared" si="2"/>
        <v>102.2208673958203</v>
      </c>
    </row>
    <row r="44" spans="1:8" ht="25.5">
      <c r="A44" s="36">
        <v>372</v>
      </c>
      <c r="B44" s="69" t="s">
        <v>118</v>
      </c>
      <c r="C44" s="38">
        <f t="shared" si="4"/>
        <v>579462.28</v>
      </c>
      <c r="D44" s="38">
        <v>513194.08</v>
      </c>
      <c r="E44" s="38">
        <v>513194.08</v>
      </c>
      <c r="F44" s="38">
        <f t="shared" si="4"/>
        <v>524591.44</v>
      </c>
      <c r="G44" s="9">
        <f t="shared" si="0"/>
        <v>90.53073135321249</v>
      </c>
      <c r="H44" s="10">
        <f t="shared" si="2"/>
        <v>102.2208673958203</v>
      </c>
    </row>
    <row r="45" spans="1:8" ht="25.5">
      <c r="A45" s="40">
        <v>3722</v>
      </c>
      <c r="B45" s="70" t="s">
        <v>118</v>
      </c>
      <c r="C45" s="42">
        <v>579462.28</v>
      </c>
      <c r="D45" s="42"/>
      <c r="E45" s="42"/>
      <c r="F45" s="42">
        <v>524591.44</v>
      </c>
      <c r="G45" s="9">
        <f t="shared" si="0"/>
        <v>90.53073135321249</v>
      </c>
      <c r="H45" s="10" t="e">
        <f t="shared" si="2"/>
        <v>#DIV/0!</v>
      </c>
    </row>
    <row r="46" spans="1:8" ht="12.75">
      <c r="A46" s="93">
        <v>4</v>
      </c>
      <c r="B46" s="97" t="s">
        <v>119</v>
      </c>
      <c r="C46" s="89">
        <f>SUM(C47+C50)</f>
        <v>92101.75</v>
      </c>
      <c r="D46" s="89">
        <f>SUM(D47+D50)</f>
        <v>191659.33</v>
      </c>
      <c r="E46" s="89">
        <f>SUM(E47+E50)</f>
        <v>191659.33</v>
      </c>
      <c r="F46" s="89">
        <f>SUM(F47+F50)</f>
        <v>170872.75</v>
      </c>
      <c r="G46" s="90">
        <f t="shared" si="0"/>
        <v>185.5260622083728</v>
      </c>
      <c r="H46" s="91">
        <f>F46/E46*100</f>
        <v>89.15441267586608</v>
      </c>
    </row>
    <row r="47" spans="1:8" ht="25.5">
      <c r="A47" s="36">
        <v>41</v>
      </c>
      <c r="B47" s="69" t="s">
        <v>143</v>
      </c>
      <c r="C47" s="38">
        <f>SUM(C48)</f>
        <v>34300</v>
      </c>
      <c r="D47" s="38">
        <f>SUM(D48)</f>
        <v>124993.43</v>
      </c>
      <c r="E47" s="38">
        <f>SUM(E48)</f>
        <v>124993.43</v>
      </c>
      <c r="F47" s="38">
        <f>SUM(F48)</f>
        <v>105950.06</v>
      </c>
      <c r="G47" s="9">
        <f t="shared" si="0"/>
        <v>308.8923032069971</v>
      </c>
      <c r="H47" s="10">
        <f>F47/E47*100</f>
        <v>84.76450322228936</v>
      </c>
    </row>
    <row r="48" spans="1:8" ht="12.75">
      <c r="A48" s="36">
        <v>412</v>
      </c>
      <c r="B48" s="69" t="s">
        <v>300</v>
      </c>
      <c r="C48" s="38">
        <f>SUM(C49)</f>
        <v>34300</v>
      </c>
      <c r="D48" s="38">
        <v>124993.43</v>
      </c>
      <c r="E48" s="38">
        <v>124993.43</v>
      </c>
      <c r="F48" s="38">
        <f>SUM(F49)</f>
        <v>105950.06</v>
      </c>
      <c r="G48" s="9">
        <f t="shared" si="0"/>
        <v>308.8923032069971</v>
      </c>
      <c r="H48" s="10">
        <f t="shared" si="2"/>
        <v>84.76450322228936</v>
      </c>
    </row>
    <row r="49" spans="1:8" ht="12.75">
      <c r="A49" s="40">
        <v>4126</v>
      </c>
      <c r="B49" s="70" t="s">
        <v>301</v>
      </c>
      <c r="C49" s="42">
        <v>34300</v>
      </c>
      <c r="D49" s="42"/>
      <c r="E49" s="42"/>
      <c r="F49" s="42">
        <v>105950.06</v>
      </c>
      <c r="G49" s="9">
        <f t="shared" si="0"/>
        <v>308.8923032069971</v>
      </c>
      <c r="H49" s="10" t="e">
        <f t="shared" si="2"/>
        <v>#DIV/0!</v>
      </c>
    </row>
    <row r="50" spans="1:8" ht="25.5">
      <c r="A50" s="36">
        <v>42</v>
      </c>
      <c r="B50" s="69" t="s">
        <v>112</v>
      </c>
      <c r="C50" s="38">
        <f>C51+C55</f>
        <v>57801.75</v>
      </c>
      <c r="D50" s="38">
        <f>D51+D55</f>
        <v>66665.9</v>
      </c>
      <c r="E50" s="38">
        <f>E51+E55</f>
        <v>66665.9</v>
      </c>
      <c r="F50" s="38">
        <f>F51+F55</f>
        <v>64922.69</v>
      </c>
      <c r="G50" s="9">
        <f t="shared" si="0"/>
        <v>112.3195923998841</v>
      </c>
      <c r="H50" s="10">
        <f t="shared" si="2"/>
        <v>97.3851549292817</v>
      </c>
    </row>
    <row r="51" spans="1:8" ht="12.75">
      <c r="A51" s="36">
        <v>422</v>
      </c>
      <c r="B51" s="69" t="s">
        <v>113</v>
      </c>
      <c r="C51" s="38">
        <f>SUM(C52:C54)</f>
        <v>53301.75</v>
      </c>
      <c r="D51" s="38">
        <v>60665.9</v>
      </c>
      <c r="E51" s="38">
        <v>60665.9</v>
      </c>
      <c r="F51" s="38">
        <f>SUM(F52:F54)</f>
        <v>60922.69</v>
      </c>
      <c r="G51" s="9">
        <f t="shared" si="0"/>
        <v>114.29772943665077</v>
      </c>
      <c r="H51" s="10">
        <f t="shared" si="2"/>
        <v>100.42328556899345</v>
      </c>
    </row>
    <row r="52" spans="1:8" ht="12.75">
      <c r="A52" s="40" t="s">
        <v>22</v>
      </c>
      <c r="B52" s="70" t="s">
        <v>114</v>
      </c>
      <c r="C52" s="42">
        <v>36998.75</v>
      </c>
      <c r="D52" s="42"/>
      <c r="E52" s="42"/>
      <c r="F52" s="42">
        <v>48578.01</v>
      </c>
      <c r="G52" s="9">
        <f t="shared" si="0"/>
        <v>131.29635460657457</v>
      </c>
      <c r="H52" s="10" t="e">
        <f t="shared" si="2"/>
        <v>#DIV/0!</v>
      </c>
    </row>
    <row r="53" spans="1:8" ht="12.75">
      <c r="A53" s="40">
        <v>4223</v>
      </c>
      <c r="B53" s="70" t="s">
        <v>329</v>
      </c>
      <c r="C53" s="42">
        <v>0</v>
      </c>
      <c r="D53" s="42"/>
      <c r="E53" s="42"/>
      <c r="F53" s="42">
        <v>8260.98</v>
      </c>
      <c r="G53" s="9" t="e">
        <f t="shared" si="0"/>
        <v>#DIV/0!</v>
      </c>
      <c r="H53" s="10" t="e">
        <f t="shared" si="2"/>
        <v>#DIV/0!</v>
      </c>
    </row>
    <row r="54" spans="1:8" ht="12.75">
      <c r="A54" s="40">
        <v>4227</v>
      </c>
      <c r="B54" s="70" t="s">
        <v>115</v>
      </c>
      <c r="C54" s="42">
        <v>16303</v>
      </c>
      <c r="D54" s="42"/>
      <c r="E54" s="42"/>
      <c r="F54" s="42">
        <v>4083.7</v>
      </c>
      <c r="G54" s="9">
        <f>F54/C54*100</f>
        <v>25.04876403115991</v>
      </c>
      <c r="H54" s="10" t="e">
        <f t="shared" si="2"/>
        <v>#DIV/0!</v>
      </c>
    </row>
    <row r="55" spans="1:8" ht="25.5">
      <c r="A55" s="36">
        <v>424</v>
      </c>
      <c r="B55" s="69" t="s">
        <v>120</v>
      </c>
      <c r="C55" s="38">
        <f>C56</f>
        <v>4500</v>
      </c>
      <c r="D55" s="38">
        <v>6000</v>
      </c>
      <c r="E55" s="38">
        <v>6000</v>
      </c>
      <c r="F55" s="38">
        <f>F56</f>
        <v>4000</v>
      </c>
      <c r="G55" s="9">
        <f>F55/C55*100</f>
        <v>88.88888888888889</v>
      </c>
      <c r="H55" s="10">
        <f t="shared" si="2"/>
        <v>66.66666666666666</v>
      </c>
    </row>
    <row r="56" spans="1:8" ht="12.75">
      <c r="A56" s="40">
        <v>4241</v>
      </c>
      <c r="B56" s="70" t="s">
        <v>116</v>
      </c>
      <c r="C56" s="42">
        <v>4500</v>
      </c>
      <c r="D56" s="42"/>
      <c r="E56" s="42"/>
      <c r="F56" s="42">
        <v>4000</v>
      </c>
      <c r="G56" s="9">
        <f>F56/C56*100</f>
        <v>88.88888888888889</v>
      </c>
      <c r="H56" s="10" t="e">
        <f t="shared" si="2"/>
        <v>#DIV/0!</v>
      </c>
    </row>
    <row r="57" spans="1:8" ht="19.5" customHeight="1">
      <c r="A57" s="98" t="s">
        <v>117</v>
      </c>
      <c r="B57" s="99"/>
      <c r="C57" s="89">
        <f>SUM(C4+C46)</f>
        <v>5331213.000000001</v>
      </c>
      <c r="D57" s="89">
        <f>SUM(D4+D46)</f>
        <v>5477889.01</v>
      </c>
      <c r="E57" s="89">
        <f>SUM(E4+E46)</f>
        <v>5477889.01</v>
      </c>
      <c r="F57" s="89">
        <f>SUM(F4+F46)</f>
        <v>5709153.199999999</v>
      </c>
      <c r="G57" s="90">
        <f>F57/C57*100</f>
        <v>107.0891971489415</v>
      </c>
      <c r="H57" s="91">
        <f>F57/E57*100</f>
        <v>104.22177575299212</v>
      </c>
    </row>
    <row r="58" spans="1:8" ht="12.75">
      <c r="A58" s="76"/>
      <c r="B58" s="64"/>
      <c r="C58" s="65"/>
      <c r="D58" s="65"/>
      <c r="E58" s="65"/>
      <c r="F58" s="65"/>
      <c r="G58" s="71"/>
      <c r="H58" s="66"/>
    </row>
    <row r="59" spans="1:8" ht="19.5" customHeight="1">
      <c r="A59" s="201" t="s">
        <v>330</v>
      </c>
      <c r="B59" s="201"/>
      <c r="C59" s="201"/>
      <c r="D59" s="201"/>
      <c r="E59" s="201"/>
      <c r="F59" s="201"/>
      <c r="G59" s="201"/>
      <c r="H59" s="201"/>
    </row>
    <row r="60" spans="1:8" s="33" customFormat="1" ht="39" customHeight="1">
      <c r="A60" s="173" t="s">
        <v>192</v>
      </c>
      <c r="B60" s="174" t="s">
        <v>193</v>
      </c>
      <c r="C60" s="175" t="s">
        <v>331</v>
      </c>
      <c r="D60" s="176" t="s">
        <v>312</v>
      </c>
      <c r="E60" s="176" t="s">
        <v>313</v>
      </c>
      <c r="F60" s="176" t="s">
        <v>333</v>
      </c>
      <c r="G60" s="177" t="s">
        <v>63</v>
      </c>
      <c r="H60" s="178" t="s">
        <v>63</v>
      </c>
    </row>
    <row r="61" spans="1:8" s="73" customFormat="1" ht="13.5" customHeight="1">
      <c r="A61" s="197">
        <v>1</v>
      </c>
      <c r="B61" s="197"/>
      <c r="C61" s="180">
        <v>2</v>
      </c>
      <c r="D61" s="179">
        <v>3</v>
      </c>
      <c r="E61" s="179">
        <v>4</v>
      </c>
      <c r="F61" s="179">
        <v>5</v>
      </c>
      <c r="G61" s="179" t="s">
        <v>64</v>
      </c>
      <c r="H61" s="181" t="s">
        <v>65</v>
      </c>
    </row>
    <row r="62" spans="1:8" ht="19.5" customHeight="1">
      <c r="A62" s="182">
        <v>1</v>
      </c>
      <c r="B62" s="182" t="s">
        <v>134</v>
      </c>
      <c r="C62" s="183">
        <v>871502</v>
      </c>
      <c r="D62" s="183">
        <v>859566</v>
      </c>
      <c r="E62" s="183">
        <v>859759.2</v>
      </c>
      <c r="F62" s="183">
        <v>949442.2</v>
      </c>
      <c r="G62" s="184">
        <f aca="true" t="shared" si="5" ref="G62:G67">F62/C62*100</f>
        <v>108.94320380217141</v>
      </c>
      <c r="H62" s="184">
        <f aca="true" t="shared" si="6" ref="H62:H67">F62/E62*100</f>
        <v>110.43117654338563</v>
      </c>
    </row>
    <row r="63" spans="1:8" ht="19.5" customHeight="1">
      <c r="A63" s="182">
        <v>2</v>
      </c>
      <c r="B63" s="182" t="s">
        <v>138</v>
      </c>
      <c r="C63" s="183">
        <v>6</v>
      </c>
      <c r="D63" s="183">
        <v>0</v>
      </c>
      <c r="E63" s="183">
        <v>0</v>
      </c>
      <c r="F63" s="183">
        <v>6</v>
      </c>
      <c r="G63" s="184">
        <f t="shared" si="5"/>
        <v>100</v>
      </c>
      <c r="H63" s="184" t="e">
        <f t="shared" si="6"/>
        <v>#DIV/0!</v>
      </c>
    </row>
    <row r="64" spans="1:8" ht="19.5" customHeight="1">
      <c r="A64" s="182">
        <v>3</v>
      </c>
      <c r="B64" s="182" t="s">
        <v>135</v>
      </c>
      <c r="C64" s="183">
        <v>0</v>
      </c>
      <c r="D64" s="183">
        <v>4668.6</v>
      </c>
      <c r="E64" s="183">
        <v>4668.6</v>
      </c>
      <c r="F64" s="183">
        <v>0</v>
      </c>
      <c r="G64" s="184" t="e">
        <f t="shared" si="5"/>
        <v>#DIV/0!</v>
      </c>
      <c r="H64" s="184">
        <f t="shared" si="6"/>
        <v>0</v>
      </c>
    </row>
    <row r="65" spans="1:8" ht="19.5" customHeight="1">
      <c r="A65" s="182">
        <v>4</v>
      </c>
      <c r="B65" s="182" t="s">
        <v>136</v>
      </c>
      <c r="C65" s="183">
        <v>86068</v>
      </c>
      <c r="D65" s="183">
        <v>135672</v>
      </c>
      <c r="E65" s="183">
        <v>135672</v>
      </c>
      <c r="F65" s="183">
        <v>85500</v>
      </c>
      <c r="G65" s="184">
        <f t="shared" si="5"/>
        <v>99.340056699354</v>
      </c>
      <c r="H65" s="184">
        <f t="shared" si="6"/>
        <v>63.01963559172121</v>
      </c>
    </row>
    <row r="66" spans="1:8" ht="19.5" customHeight="1">
      <c r="A66" s="182">
        <v>5</v>
      </c>
      <c r="B66" s="182" t="s">
        <v>137</v>
      </c>
      <c r="C66" s="183">
        <v>4373637</v>
      </c>
      <c r="D66" s="183">
        <v>4477982.01</v>
      </c>
      <c r="E66" s="183">
        <v>4477889.01</v>
      </c>
      <c r="F66" s="183">
        <v>4674205</v>
      </c>
      <c r="G66" s="184">
        <f t="shared" si="5"/>
        <v>106.87226671989467</v>
      </c>
      <c r="H66" s="184">
        <f t="shared" si="6"/>
        <v>104.38411915886232</v>
      </c>
    </row>
    <row r="67" spans="1:8" ht="19.5" customHeight="1">
      <c r="A67" s="182"/>
      <c r="B67" s="185" t="s">
        <v>139</v>
      </c>
      <c r="C67" s="183">
        <f>SUM(C62:C66)</f>
        <v>5331213</v>
      </c>
      <c r="D67" s="186">
        <f>SUM(D62:D66)</f>
        <v>5477888.609999999</v>
      </c>
      <c r="E67" s="186">
        <f>SUM(E62:E66)</f>
        <v>5477988.81</v>
      </c>
      <c r="F67" s="186">
        <f>SUM(F62:F66)</f>
        <v>5709153.2</v>
      </c>
      <c r="G67" s="184">
        <f t="shared" si="5"/>
        <v>107.08919714894154</v>
      </c>
      <c r="H67" s="184">
        <f t="shared" si="6"/>
        <v>104.21987700263303</v>
      </c>
    </row>
  </sheetData>
  <sheetProtection/>
  <mergeCells count="4">
    <mergeCell ref="A61:B61"/>
    <mergeCell ref="A1:H1"/>
    <mergeCell ref="A3:B3"/>
    <mergeCell ref="A59:H59"/>
  </mergeCells>
  <printOptions/>
  <pageMargins left="0.7" right="0.7" top="0.75" bottom="0.75" header="0.3" footer="0.3"/>
  <pageSetup fitToHeight="4" horizontalDpi="600" verticalDpi="600" orientation="portrait" paperSize="9" scale="56" r:id="rId1"/>
  <rowBreaks count="1" manualBreakCount="1">
    <brk id="5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20"/>
  <sheetViews>
    <sheetView showGridLines="0" zoomScale="96" zoomScaleNormal="96" workbookViewId="0" topLeftCell="A1">
      <selection activeCell="A1" sqref="A1:J1"/>
    </sheetView>
  </sheetViews>
  <sheetFormatPr defaultColWidth="8.8515625" defaultRowHeight="27" customHeight="1"/>
  <cols>
    <col min="1" max="1" width="9.421875" style="101" customWidth="1"/>
    <col min="2" max="2" width="13.140625" style="101" customWidth="1"/>
    <col min="3" max="3" width="47.421875" style="101" customWidth="1"/>
    <col min="4" max="4" width="15.140625" style="118" customWidth="1"/>
    <col min="5" max="5" width="14.140625" style="119" customWidth="1"/>
    <col min="6" max="6" width="13.57421875" style="119" customWidth="1"/>
    <col min="7" max="7" width="14.00390625" style="119" customWidth="1"/>
    <col min="8" max="8" width="14.57421875" style="119" customWidth="1"/>
    <col min="9" max="9" width="11.7109375" style="102" customWidth="1"/>
    <col min="10" max="10" width="11.140625" style="102" customWidth="1"/>
    <col min="11" max="13" width="11.140625" style="101" customWidth="1"/>
    <col min="14" max="16384" width="8.8515625" style="101" customWidth="1"/>
  </cols>
  <sheetData>
    <row r="1" spans="1:10" ht="27" customHeight="1">
      <c r="A1" s="205" t="s">
        <v>321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4" s="102" customFormat="1" ht="41.25" customHeight="1">
      <c r="A2" s="142"/>
      <c r="B2" s="202" t="s">
        <v>0</v>
      </c>
      <c r="C2" s="203"/>
      <c r="D2" s="142" t="s">
        <v>56</v>
      </c>
      <c r="E2" s="143" t="s">
        <v>196</v>
      </c>
      <c r="F2" s="143" t="s">
        <v>308</v>
      </c>
      <c r="G2" s="143" t="s">
        <v>309</v>
      </c>
      <c r="H2" s="143" t="s">
        <v>307</v>
      </c>
      <c r="I2" s="142" t="s">
        <v>58</v>
      </c>
      <c r="J2" s="142" t="s">
        <v>59</v>
      </c>
      <c r="N2" s="101"/>
    </row>
    <row r="3" spans="1:14" s="104" customFormat="1" ht="14.25" customHeight="1">
      <c r="A3" s="144"/>
      <c r="B3" s="204" t="s">
        <v>1</v>
      </c>
      <c r="C3" s="203"/>
      <c r="D3" s="145"/>
      <c r="E3" s="146">
        <v>2</v>
      </c>
      <c r="F3" s="146">
        <v>3</v>
      </c>
      <c r="G3" s="146">
        <v>4</v>
      </c>
      <c r="H3" s="146">
        <v>5</v>
      </c>
      <c r="I3" s="145" t="s">
        <v>57</v>
      </c>
      <c r="J3" s="145" t="s">
        <v>60</v>
      </c>
      <c r="K3" s="103"/>
      <c r="N3" s="102"/>
    </row>
    <row r="4" spans="1:10" s="106" customFormat="1" ht="27" customHeight="1">
      <c r="A4" s="147"/>
      <c r="B4" s="148"/>
      <c r="C4" s="142" t="s">
        <v>197</v>
      </c>
      <c r="D4" s="149"/>
      <c r="E4" s="135">
        <f>SUM(E5+E60+E68+E163+E176+E187+E193+E208)</f>
        <v>5331213.000000001</v>
      </c>
      <c r="F4" s="135">
        <f>SUM(F5+F60+F68+F163+F176+F187+F193+F208)</f>
        <v>5477889.010000002</v>
      </c>
      <c r="G4" s="135">
        <f>SUM(G5+G60+G68+G163+G176+G187+G193+G208)</f>
        <v>5477879.010000002</v>
      </c>
      <c r="H4" s="135">
        <f>SUM(H5+H60+H68+H163+H176+H187+H193+H208)</f>
        <v>5709153.200000001</v>
      </c>
      <c r="I4" s="150">
        <f>H4/E4*100</f>
        <v>107.08919714894152</v>
      </c>
      <c r="J4" s="150">
        <f aca="true" t="shared" si="0" ref="J4:J19">H4/G4*100</f>
        <v>104.22196601235265</v>
      </c>
    </row>
    <row r="5" spans="1:10" ht="27" customHeight="1">
      <c r="A5" s="164">
        <v>2101</v>
      </c>
      <c r="B5" s="165" t="s">
        <v>198</v>
      </c>
      <c r="C5" s="164" t="s">
        <v>199</v>
      </c>
      <c r="D5" s="165"/>
      <c r="E5" s="166">
        <f>SUM(E6+E33+E44)</f>
        <v>4560259.8100000005</v>
      </c>
      <c r="F5" s="166">
        <f>SUM(F6+F33+F44)</f>
        <v>4332337.4</v>
      </c>
      <c r="G5" s="166">
        <f>SUM(G6+G33+G44)</f>
        <v>4332337.4</v>
      </c>
      <c r="H5" s="166">
        <f>SUM(H6+H33+H44)</f>
        <v>4646961.25</v>
      </c>
      <c r="I5" s="167">
        <f>H5/E5*100</f>
        <v>101.90123904365878</v>
      </c>
      <c r="J5" s="167">
        <f t="shared" si="0"/>
        <v>107.2622194661016</v>
      </c>
    </row>
    <row r="6" spans="1:10" s="106" customFormat="1" ht="27" customHeight="1">
      <c r="A6" s="159" t="s">
        <v>260</v>
      </c>
      <c r="B6" s="160" t="s">
        <v>200</v>
      </c>
      <c r="C6" s="159" t="s">
        <v>201</v>
      </c>
      <c r="D6" s="161"/>
      <c r="E6" s="162">
        <f>E7</f>
        <v>149232</v>
      </c>
      <c r="F6" s="162">
        <f>F7</f>
        <v>149232</v>
      </c>
      <c r="G6" s="162">
        <f>G7</f>
        <v>149232</v>
      </c>
      <c r="H6" s="162">
        <f>H7</f>
        <v>149232</v>
      </c>
      <c r="I6" s="163">
        <f>H6/E6*100</f>
        <v>100</v>
      </c>
      <c r="J6" s="163">
        <f t="shared" si="0"/>
        <v>100</v>
      </c>
    </row>
    <row r="7" spans="1:10" ht="27" customHeight="1">
      <c r="A7" s="108"/>
      <c r="B7" s="107">
        <v>3</v>
      </c>
      <c r="C7" s="107" t="s">
        <v>146</v>
      </c>
      <c r="D7" s="109"/>
      <c r="E7" s="110">
        <f>SUM(E8,E30)</f>
        <v>149232</v>
      </c>
      <c r="F7" s="110">
        <f>SUM(F8,F30)</f>
        <v>149232</v>
      </c>
      <c r="G7" s="110">
        <f>SUM(G8,G30)</f>
        <v>149232</v>
      </c>
      <c r="H7" s="110">
        <f>SUM(H8,H30)</f>
        <v>149232</v>
      </c>
      <c r="I7" s="105">
        <f aca="true" t="shared" si="1" ref="I7:I66">H7/E7*100</f>
        <v>100</v>
      </c>
      <c r="J7" s="105">
        <f t="shared" si="0"/>
        <v>100</v>
      </c>
    </row>
    <row r="8" spans="1:10" ht="27" customHeight="1">
      <c r="A8" s="108"/>
      <c r="B8" s="107">
        <v>32</v>
      </c>
      <c r="C8" s="107" t="s">
        <v>145</v>
      </c>
      <c r="D8" s="109"/>
      <c r="E8" s="110">
        <f>SUM(E9,E13,E19,E27)</f>
        <v>144232</v>
      </c>
      <c r="F8" s="110">
        <f>SUM(F9+F13+F19+F27)</f>
        <v>143232</v>
      </c>
      <c r="G8" s="110">
        <f>SUM(G9,G13,G19,G27)</f>
        <v>143232</v>
      </c>
      <c r="H8" s="110">
        <f>SUM(H9,H13,H19,H27)</f>
        <v>143232</v>
      </c>
      <c r="I8" s="105">
        <f t="shared" si="1"/>
        <v>99.30667258306063</v>
      </c>
      <c r="J8" s="105">
        <f t="shared" si="0"/>
        <v>100</v>
      </c>
    </row>
    <row r="9" spans="1:10" s="132" customFormat="1" ht="27" customHeight="1">
      <c r="A9" s="108"/>
      <c r="B9" s="107" t="s">
        <v>3</v>
      </c>
      <c r="C9" s="107" t="s">
        <v>4</v>
      </c>
      <c r="D9" s="109"/>
      <c r="E9" s="110">
        <f>SUM(E10:E12)</f>
        <v>8896</v>
      </c>
      <c r="F9" s="110">
        <v>21917.5</v>
      </c>
      <c r="G9" s="110">
        <v>21917.5</v>
      </c>
      <c r="H9" s="110">
        <f>SUM(H10:H12)</f>
        <v>21917.5</v>
      </c>
      <c r="I9" s="105">
        <f t="shared" si="1"/>
        <v>246.37477517985613</v>
      </c>
      <c r="J9" s="105">
        <f t="shared" si="0"/>
        <v>100</v>
      </c>
    </row>
    <row r="10" spans="1:10" ht="27" customHeight="1">
      <c r="A10" s="112"/>
      <c r="B10" s="112" t="s">
        <v>6</v>
      </c>
      <c r="C10" s="112" t="s">
        <v>7</v>
      </c>
      <c r="D10" s="113">
        <v>48005</v>
      </c>
      <c r="E10" s="114">
        <v>1916</v>
      </c>
      <c r="F10" s="114"/>
      <c r="G10" s="114"/>
      <c r="H10" s="114">
        <v>10000</v>
      </c>
      <c r="I10" s="105">
        <f t="shared" si="1"/>
        <v>521.9206680584551</v>
      </c>
      <c r="J10" s="105" t="e">
        <f t="shared" si="0"/>
        <v>#DIV/0!</v>
      </c>
    </row>
    <row r="11" spans="1:10" ht="27" customHeight="1">
      <c r="A11" s="112"/>
      <c r="B11" s="112">
        <v>3213</v>
      </c>
      <c r="C11" s="112" t="s">
        <v>276</v>
      </c>
      <c r="D11" s="113">
        <v>48005</v>
      </c>
      <c r="E11" s="114">
        <v>0</v>
      </c>
      <c r="F11" s="114"/>
      <c r="G11" s="114"/>
      <c r="H11" s="114">
        <v>4417.5</v>
      </c>
      <c r="I11" s="105" t="e">
        <f t="shared" si="1"/>
        <v>#DIV/0!</v>
      </c>
      <c r="J11" s="105" t="e">
        <f t="shared" si="0"/>
        <v>#DIV/0!</v>
      </c>
    </row>
    <row r="12" spans="1:10" ht="27" customHeight="1">
      <c r="A12" s="112"/>
      <c r="B12" s="112">
        <v>3214</v>
      </c>
      <c r="C12" s="112" t="s">
        <v>202</v>
      </c>
      <c r="D12" s="113">
        <v>48005</v>
      </c>
      <c r="E12" s="114">
        <v>6980</v>
      </c>
      <c r="F12" s="114"/>
      <c r="G12" s="114"/>
      <c r="H12" s="114">
        <v>7500</v>
      </c>
      <c r="I12" s="105">
        <f t="shared" si="1"/>
        <v>107.44985673352436</v>
      </c>
      <c r="J12" s="105" t="e">
        <f t="shared" si="0"/>
        <v>#DIV/0!</v>
      </c>
    </row>
    <row r="13" spans="1:10" s="132" customFormat="1" ht="27" customHeight="1">
      <c r="A13" s="108"/>
      <c r="B13" s="107" t="s">
        <v>31</v>
      </c>
      <c r="C13" s="107" t="s">
        <v>32</v>
      </c>
      <c r="D13" s="109"/>
      <c r="E13" s="116">
        <f>SUM(E14:E18)</f>
        <v>48000</v>
      </c>
      <c r="F13" s="116">
        <v>32882.5</v>
      </c>
      <c r="G13" s="116">
        <v>32882.5</v>
      </c>
      <c r="H13" s="116">
        <f>SUM(H14:H18)</f>
        <v>32882.5</v>
      </c>
      <c r="I13" s="105">
        <f t="shared" si="1"/>
        <v>68.50520833333333</v>
      </c>
      <c r="J13" s="117">
        <f t="shared" si="0"/>
        <v>100</v>
      </c>
    </row>
    <row r="14" spans="1:10" ht="27" customHeight="1">
      <c r="A14" s="112"/>
      <c r="B14" s="112" t="s">
        <v>41</v>
      </c>
      <c r="C14" s="112" t="s">
        <v>42</v>
      </c>
      <c r="D14" s="113">
        <v>48005</v>
      </c>
      <c r="E14" s="114">
        <v>30000</v>
      </c>
      <c r="F14" s="114"/>
      <c r="G14" s="114"/>
      <c r="H14" s="114">
        <v>19085.1</v>
      </c>
      <c r="I14" s="105">
        <f t="shared" si="1"/>
        <v>63.61699999999999</v>
      </c>
      <c r="J14" s="105" t="e">
        <f t="shared" si="0"/>
        <v>#DIV/0!</v>
      </c>
    </row>
    <row r="15" spans="1:10" ht="27" customHeight="1">
      <c r="A15" s="112"/>
      <c r="B15" s="112">
        <v>3222</v>
      </c>
      <c r="C15" s="112" t="s">
        <v>51</v>
      </c>
      <c r="D15" s="113">
        <v>48005</v>
      </c>
      <c r="E15" s="114">
        <v>2000</v>
      </c>
      <c r="F15" s="114"/>
      <c r="G15" s="114"/>
      <c r="H15" s="114">
        <v>0</v>
      </c>
      <c r="I15" s="105">
        <f t="shared" si="1"/>
        <v>0</v>
      </c>
      <c r="J15" s="105" t="e">
        <f t="shared" si="0"/>
        <v>#DIV/0!</v>
      </c>
    </row>
    <row r="16" spans="1:10" ht="27" customHeight="1">
      <c r="A16" s="112"/>
      <c r="B16" s="112" t="s">
        <v>43</v>
      </c>
      <c r="C16" s="112" t="s">
        <v>44</v>
      </c>
      <c r="D16" s="113">
        <v>48005</v>
      </c>
      <c r="E16" s="114">
        <v>8000</v>
      </c>
      <c r="F16" s="114"/>
      <c r="G16" s="114"/>
      <c r="H16" s="114">
        <v>10000</v>
      </c>
      <c r="I16" s="105">
        <f t="shared" si="1"/>
        <v>125</v>
      </c>
      <c r="J16" s="105" t="e">
        <f t="shared" si="0"/>
        <v>#DIV/0!</v>
      </c>
    </row>
    <row r="17" spans="1:10" ht="27" customHeight="1">
      <c r="A17" s="112"/>
      <c r="B17" s="112" t="s">
        <v>45</v>
      </c>
      <c r="C17" s="112" t="s">
        <v>46</v>
      </c>
      <c r="D17" s="113">
        <v>48005</v>
      </c>
      <c r="E17" s="114">
        <v>5000</v>
      </c>
      <c r="F17" s="114"/>
      <c r="G17" s="114"/>
      <c r="H17" s="114">
        <v>3000</v>
      </c>
      <c r="I17" s="105">
        <f t="shared" si="1"/>
        <v>60</v>
      </c>
      <c r="J17" s="105" t="e">
        <f t="shared" si="0"/>
        <v>#DIV/0!</v>
      </c>
    </row>
    <row r="18" spans="1:10" ht="27" customHeight="1">
      <c r="A18" s="112"/>
      <c r="B18" s="112" t="s">
        <v>33</v>
      </c>
      <c r="C18" s="112" t="s">
        <v>34</v>
      </c>
      <c r="D18" s="113">
        <v>48005</v>
      </c>
      <c r="E18" s="114">
        <v>3000</v>
      </c>
      <c r="F18" s="114"/>
      <c r="G18" s="114"/>
      <c r="H18" s="114">
        <v>797.4</v>
      </c>
      <c r="I18" s="105">
        <f t="shared" si="1"/>
        <v>26.58</v>
      </c>
      <c r="J18" s="105" t="e">
        <f t="shared" si="0"/>
        <v>#DIV/0!</v>
      </c>
    </row>
    <row r="19" spans="1:10" s="132" customFormat="1" ht="27" customHeight="1">
      <c r="A19" s="108"/>
      <c r="B19" s="107" t="s">
        <v>12</v>
      </c>
      <c r="C19" s="107" t="s">
        <v>13</v>
      </c>
      <c r="D19" s="109"/>
      <c r="E19" s="116">
        <f>SUM(E20:E26)</f>
        <v>71336</v>
      </c>
      <c r="F19" s="116">
        <v>68732</v>
      </c>
      <c r="G19" s="116">
        <v>68732</v>
      </c>
      <c r="H19" s="116">
        <f>SUM(H20:H26)</f>
        <v>68732</v>
      </c>
      <c r="I19" s="105">
        <f t="shared" si="1"/>
        <v>96.34966917124594</v>
      </c>
      <c r="J19" s="117">
        <f t="shared" si="0"/>
        <v>100</v>
      </c>
    </row>
    <row r="20" spans="1:10" ht="27" customHeight="1">
      <c r="A20" s="112"/>
      <c r="B20" s="112" t="s">
        <v>47</v>
      </c>
      <c r="C20" s="112" t="s">
        <v>48</v>
      </c>
      <c r="D20" s="113">
        <v>48005</v>
      </c>
      <c r="E20" s="114">
        <v>15000</v>
      </c>
      <c r="F20" s="114"/>
      <c r="G20" s="114"/>
      <c r="H20" s="114">
        <v>10000</v>
      </c>
      <c r="I20" s="105">
        <f t="shared" si="1"/>
        <v>66.66666666666666</v>
      </c>
      <c r="J20" s="105" t="e">
        <f aca="true" t="shared" si="2" ref="J20:J26">H20/G20*100</f>
        <v>#DIV/0!</v>
      </c>
    </row>
    <row r="21" spans="1:10" ht="27" customHeight="1">
      <c r="A21" s="112"/>
      <c r="B21" s="112" t="s">
        <v>19</v>
      </c>
      <c r="C21" s="112" t="s">
        <v>20</v>
      </c>
      <c r="D21" s="113">
        <v>48005</v>
      </c>
      <c r="E21" s="114">
        <v>25000</v>
      </c>
      <c r="F21" s="114"/>
      <c r="G21" s="114"/>
      <c r="H21" s="114">
        <v>30000</v>
      </c>
      <c r="I21" s="105">
        <f t="shared" si="1"/>
        <v>120</v>
      </c>
      <c r="J21" s="105" t="e">
        <f t="shared" si="2"/>
        <v>#DIV/0!</v>
      </c>
    </row>
    <row r="22" spans="1:10" ht="27" customHeight="1">
      <c r="A22" s="112"/>
      <c r="B22" s="112" t="s">
        <v>37</v>
      </c>
      <c r="C22" s="112" t="s">
        <v>49</v>
      </c>
      <c r="D22" s="113">
        <v>48005</v>
      </c>
      <c r="E22" s="114">
        <v>15000</v>
      </c>
      <c r="F22" s="114"/>
      <c r="G22" s="114"/>
      <c r="H22" s="114">
        <v>10000</v>
      </c>
      <c r="I22" s="105">
        <f t="shared" si="1"/>
        <v>66.66666666666666</v>
      </c>
      <c r="J22" s="105" t="e">
        <f t="shared" si="2"/>
        <v>#DIV/0!</v>
      </c>
    </row>
    <row r="23" spans="1:10" ht="27" customHeight="1">
      <c r="A23" s="112"/>
      <c r="B23" s="112" t="s">
        <v>38</v>
      </c>
      <c r="C23" s="112" t="s">
        <v>52</v>
      </c>
      <c r="D23" s="113">
        <v>48005</v>
      </c>
      <c r="E23" s="114">
        <v>2525</v>
      </c>
      <c r="F23" s="114"/>
      <c r="G23" s="114"/>
      <c r="H23" s="114">
        <v>2500</v>
      </c>
      <c r="I23" s="105">
        <f t="shared" si="1"/>
        <v>99.00990099009901</v>
      </c>
      <c r="J23" s="105" t="e">
        <f t="shared" si="2"/>
        <v>#DIV/0!</v>
      </c>
    </row>
    <row r="24" spans="1:10" ht="27" customHeight="1">
      <c r="A24" s="112"/>
      <c r="B24" s="112" t="s">
        <v>15</v>
      </c>
      <c r="C24" s="112" t="s">
        <v>16</v>
      </c>
      <c r="D24" s="113">
        <v>48005</v>
      </c>
      <c r="E24" s="114">
        <v>1648.75</v>
      </c>
      <c r="F24" s="114"/>
      <c r="G24" s="114"/>
      <c r="H24" s="114">
        <v>2000</v>
      </c>
      <c r="I24" s="105">
        <f t="shared" si="1"/>
        <v>121.30401819560272</v>
      </c>
      <c r="J24" s="105" t="e">
        <f t="shared" si="2"/>
        <v>#DIV/0!</v>
      </c>
    </row>
    <row r="25" spans="1:10" ht="27" customHeight="1">
      <c r="A25" s="112"/>
      <c r="B25" s="112" t="s">
        <v>24</v>
      </c>
      <c r="C25" s="112" t="s">
        <v>25</v>
      </c>
      <c r="D25" s="113">
        <v>48005</v>
      </c>
      <c r="E25" s="114">
        <v>5000</v>
      </c>
      <c r="F25" s="114"/>
      <c r="G25" s="114"/>
      <c r="H25" s="114">
        <v>9000</v>
      </c>
      <c r="I25" s="105">
        <f t="shared" si="1"/>
        <v>180</v>
      </c>
      <c r="J25" s="105" t="e">
        <f t="shared" si="2"/>
        <v>#DIV/0!</v>
      </c>
    </row>
    <row r="26" spans="1:10" ht="27" customHeight="1">
      <c r="A26" s="112"/>
      <c r="B26" s="112" t="s">
        <v>17</v>
      </c>
      <c r="C26" s="112" t="s">
        <v>18</v>
      </c>
      <c r="D26" s="113">
        <v>48005</v>
      </c>
      <c r="E26" s="114">
        <v>7162.25</v>
      </c>
      <c r="F26" s="114"/>
      <c r="G26" s="114"/>
      <c r="H26" s="114">
        <v>5232</v>
      </c>
      <c r="I26" s="105">
        <f t="shared" si="1"/>
        <v>73.04967014555483</v>
      </c>
      <c r="J26" s="105" t="e">
        <f t="shared" si="2"/>
        <v>#DIV/0!</v>
      </c>
    </row>
    <row r="27" spans="1:10" s="132" customFormat="1" ht="27" customHeight="1">
      <c r="A27" s="108"/>
      <c r="B27" s="107" t="s">
        <v>8</v>
      </c>
      <c r="C27" s="107" t="s">
        <v>9</v>
      </c>
      <c r="D27" s="109"/>
      <c r="E27" s="116">
        <f>SUM(E28:E29)</f>
        <v>16000</v>
      </c>
      <c r="F27" s="116">
        <v>19700</v>
      </c>
      <c r="G27" s="116">
        <v>19700</v>
      </c>
      <c r="H27" s="116">
        <f>SUM(H28:H29)</f>
        <v>19700</v>
      </c>
      <c r="I27" s="105">
        <f t="shared" si="1"/>
        <v>123.125</v>
      </c>
      <c r="J27" s="117">
        <f aca="true" t="shared" si="3" ref="J27:J54">H27/G27*100</f>
        <v>100</v>
      </c>
    </row>
    <row r="28" spans="1:10" ht="27" customHeight="1">
      <c r="A28" s="112"/>
      <c r="B28" s="112" t="s">
        <v>35</v>
      </c>
      <c r="C28" s="112" t="s">
        <v>50</v>
      </c>
      <c r="D28" s="113">
        <v>48005</v>
      </c>
      <c r="E28" s="114">
        <v>1000</v>
      </c>
      <c r="F28" s="114"/>
      <c r="G28" s="114"/>
      <c r="H28" s="114">
        <v>1200</v>
      </c>
      <c r="I28" s="105">
        <f t="shared" si="1"/>
        <v>120</v>
      </c>
      <c r="J28" s="105" t="e">
        <f t="shared" si="3"/>
        <v>#DIV/0!</v>
      </c>
    </row>
    <row r="29" spans="1:10" ht="27" customHeight="1">
      <c r="A29" s="112"/>
      <c r="B29" s="112" t="s">
        <v>14</v>
      </c>
      <c r="C29" s="112" t="s">
        <v>26</v>
      </c>
      <c r="D29" s="113">
        <v>48005</v>
      </c>
      <c r="E29" s="114">
        <v>15000</v>
      </c>
      <c r="F29" s="114"/>
      <c r="G29" s="114"/>
      <c r="H29" s="114">
        <v>18500</v>
      </c>
      <c r="I29" s="105">
        <f t="shared" si="1"/>
        <v>123.33333333333334</v>
      </c>
      <c r="J29" s="105" t="e">
        <f t="shared" si="3"/>
        <v>#DIV/0!</v>
      </c>
    </row>
    <row r="30" spans="1:10" ht="27" customHeight="1">
      <c r="A30" s="108"/>
      <c r="B30" s="107">
        <v>34</v>
      </c>
      <c r="C30" s="107" t="s">
        <v>147</v>
      </c>
      <c r="D30" s="109"/>
      <c r="E30" s="116">
        <f>E31</f>
        <v>5000</v>
      </c>
      <c r="F30" s="116">
        <f>F31</f>
        <v>6000</v>
      </c>
      <c r="G30" s="116">
        <f>G31</f>
        <v>6000</v>
      </c>
      <c r="H30" s="116">
        <f>H31</f>
        <v>6000</v>
      </c>
      <c r="I30" s="105">
        <f t="shared" si="1"/>
        <v>120</v>
      </c>
      <c r="J30" s="117">
        <f t="shared" si="3"/>
        <v>100</v>
      </c>
    </row>
    <row r="31" spans="1:10" s="132" customFormat="1" ht="27" customHeight="1">
      <c r="A31" s="108"/>
      <c r="B31" s="107" t="s">
        <v>27</v>
      </c>
      <c r="C31" s="107" t="s">
        <v>28</v>
      </c>
      <c r="D31" s="109"/>
      <c r="E31" s="116">
        <f>E32</f>
        <v>5000</v>
      </c>
      <c r="F31" s="116">
        <v>6000</v>
      </c>
      <c r="G31" s="116">
        <v>6000</v>
      </c>
      <c r="H31" s="116">
        <f>H32</f>
        <v>6000</v>
      </c>
      <c r="I31" s="105">
        <f t="shared" si="1"/>
        <v>120</v>
      </c>
      <c r="J31" s="117">
        <f t="shared" si="3"/>
        <v>100</v>
      </c>
    </row>
    <row r="32" spans="1:10" ht="27" customHeight="1">
      <c r="A32" s="112"/>
      <c r="B32" s="112" t="s">
        <v>29</v>
      </c>
      <c r="C32" s="112" t="s">
        <v>30</v>
      </c>
      <c r="D32" s="113">
        <v>48005</v>
      </c>
      <c r="E32" s="114">
        <v>5000</v>
      </c>
      <c r="F32" s="114">
        <v>0</v>
      </c>
      <c r="G32" s="114">
        <v>0</v>
      </c>
      <c r="H32" s="114">
        <v>6000</v>
      </c>
      <c r="I32" s="105">
        <f t="shared" si="1"/>
        <v>120</v>
      </c>
      <c r="J32" s="105" t="e">
        <f t="shared" si="3"/>
        <v>#DIV/0!</v>
      </c>
    </row>
    <row r="33" spans="1:10" s="106" customFormat="1" ht="27" customHeight="1">
      <c r="A33" s="159" t="s">
        <v>261</v>
      </c>
      <c r="B33" s="160" t="s">
        <v>203</v>
      </c>
      <c r="C33" s="159" t="s">
        <v>204</v>
      </c>
      <c r="D33" s="161"/>
      <c r="E33" s="162">
        <f>E38+E42</f>
        <v>502837.33</v>
      </c>
      <c r="F33" s="162">
        <f>SUM(F34)</f>
        <v>525194.0800000001</v>
      </c>
      <c r="G33" s="162">
        <f>G38+G42</f>
        <v>525194.0800000001</v>
      </c>
      <c r="H33" s="162">
        <f>H38+H42</f>
        <v>531791.44</v>
      </c>
      <c r="I33" s="163">
        <f t="shared" si="1"/>
        <v>105.75814647651556</v>
      </c>
      <c r="J33" s="163">
        <f t="shared" si="3"/>
        <v>101.25617562178155</v>
      </c>
    </row>
    <row r="34" spans="1:10" s="132" customFormat="1" ht="27" customHeight="1">
      <c r="A34" s="108"/>
      <c r="B34" s="107">
        <v>3</v>
      </c>
      <c r="C34" s="107" t="s">
        <v>146</v>
      </c>
      <c r="D34" s="109"/>
      <c r="E34" s="116">
        <f>SUM(E35,E41)</f>
        <v>502837.33</v>
      </c>
      <c r="F34" s="116">
        <f>SUM(F35+F41)</f>
        <v>525194.0800000001</v>
      </c>
      <c r="G34" s="116">
        <f>SUM(G35+G41)</f>
        <v>525194.0800000001</v>
      </c>
      <c r="H34" s="116">
        <f>SUM(H35,H41)</f>
        <v>531791.44</v>
      </c>
      <c r="I34" s="105">
        <f t="shared" si="1"/>
        <v>105.75814647651556</v>
      </c>
      <c r="J34" s="117">
        <f t="shared" si="3"/>
        <v>101.25617562178155</v>
      </c>
    </row>
    <row r="35" spans="1:10" ht="27" customHeight="1">
      <c r="A35" s="108"/>
      <c r="B35" s="107">
        <v>32</v>
      </c>
      <c r="C35" s="107" t="s">
        <v>145</v>
      </c>
      <c r="D35" s="109"/>
      <c r="E35" s="116">
        <f>E38</f>
        <v>5000</v>
      </c>
      <c r="F35" s="116">
        <f>SUM(F36+F38)</f>
        <v>12000</v>
      </c>
      <c r="G35" s="116">
        <f>SUM(G36+G38)</f>
        <v>12000</v>
      </c>
      <c r="H35" s="116">
        <f>H38</f>
        <v>7200</v>
      </c>
      <c r="I35" s="105">
        <f t="shared" si="1"/>
        <v>144</v>
      </c>
      <c r="J35" s="117">
        <f t="shared" si="3"/>
        <v>60</v>
      </c>
    </row>
    <row r="36" spans="1:10" ht="27" customHeight="1">
      <c r="A36" s="108"/>
      <c r="B36" s="107">
        <v>322</v>
      </c>
      <c r="C36" s="107" t="s">
        <v>32</v>
      </c>
      <c r="D36" s="109"/>
      <c r="E36" s="116">
        <v>0</v>
      </c>
      <c r="F36" s="116">
        <v>0</v>
      </c>
      <c r="G36" s="116">
        <f>SUM(G37)</f>
        <v>0</v>
      </c>
      <c r="H36" s="116">
        <v>0</v>
      </c>
      <c r="I36" s="105" t="e">
        <f t="shared" si="1"/>
        <v>#DIV/0!</v>
      </c>
      <c r="J36" s="105" t="e">
        <f t="shared" si="3"/>
        <v>#DIV/0!</v>
      </c>
    </row>
    <row r="37" spans="1:10" ht="27" customHeight="1">
      <c r="A37" s="108"/>
      <c r="B37" s="112">
        <v>3223</v>
      </c>
      <c r="C37" s="112" t="s">
        <v>40</v>
      </c>
      <c r="D37" s="113">
        <v>48005</v>
      </c>
      <c r="E37" s="114">
        <v>0</v>
      </c>
      <c r="F37" s="114"/>
      <c r="G37" s="114"/>
      <c r="H37" s="114">
        <v>0</v>
      </c>
      <c r="I37" s="105" t="e">
        <f t="shared" si="1"/>
        <v>#DIV/0!</v>
      </c>
      <c r="J37" s="105" t="e">
        <f t="shared" si="3"/>
        <v>#DIV/0!</v>
      </c>
    </row>
    <row r="38" spans="1:10" s="132" customFormat="1" ht="27" customHeight="1">
      <c r="A38" s="108"/>
      <c r="B38" s="107" t="s">
        <v>12</v>
      </c>
      <c r="C38" s="107" t="s">
        <v>13</v>
      </c>
      <c r="D38" s="109"/>
      <c r="E38" s="116">
        <f>E40</f>
        <v>5000</v>
      </c>
      <c r="F38" s="116">
        <v>12000</v>
      </c>
      <c r="G38" s="116">
        <v>12000</v>
      </c>
      <c r="H38" s="116">
        <f>H40</f>
        <v>7200</v>
      </c>
      <c r="I38" s="105">
        <f t="shared" si="1"/>
        <v>144</v>
      </c>
      <c r="J38" s="117">
        <f t="shared" si="3"/>
        <v>60</v>
      </c>
    </row>
    <row r="39" spans="1:10" ht="27" customHeight="1">
      <c r="A39" s="108"/>
      <c r="B39" s="112">
        <v>3235</v>
      </c>
      <c r="C39" s="112" t="s">
        <v>206</v>
      </c>
      <c r="D39" s="113">
        <v>48005</v>
      </c>
      <c r="E39" s="114">
        <v>0</v>
      </c>
      <c r="F39" s="114"/>
      <c r="G39" s="114"/>
      <c r="H39" s="114">
        <v>0</v>
      </c>
      <c r="I39" s="105" t="e">
        <f t="shared" si="1"/>
        <v>#DIV/0!</v>
      </c>
      <c r="J39" s="105" t="e">
        <f t="shared" si="3"/>
        <v>#DIV/0!</v>
      </c>
    </row>
    <row r="40" spans="1:10" ht="27" customHeight="1">
      <c r="A40" s="112"/>
      <c r="B40" s="112" t="s">
        <v>38</v>
      </c>
      <c r="C40" s="112" t="s">
        <v>52</v>
      </c>
      <c r="D40" s="113">
        <v>48005</v>
      </c>
      <c r="E40" s="114">
        <v>5000</v>
      </c>
      <c r="F40" s="114"/>
      <c r="G40" s="114"/>
      <c r="H40" s="114">
        <v>7200</v>
      </c>
      <c r="I40" s="105">
        <f t="shared" si="1"/>
        <v>144</v>
      </c>
      <c r="J40" s="105" t="e">
        <f t="shared" si="3"/>
        <v>#DIV/0!</v>
      </c>
    </row>
    <row r="41" spans="1:10" ht="27" customHeight="1">
      <c r="A41" s="108"/>
      <c r="B41" s="107">
        <v>37</v>
      </c>
      <c r="C41" s="107" t="s">
        <v>148</v>
      </c>
      <c r="D41" s="109"/>
      <c r="E41" s="116">
        <f aca="true" t="shared" si="4" ref="E41:H42">E42</f>
        <v>497837.33</v>
      </c>
      <c r="F41" s="116">
        <f t="shared" si="4"/>
        <v>513194.08</v>
      </c>
      <c r="G41" s="116">
        <f t="shared" si="4"/>
        <v>513194.08</v>
      </c>
      <c r="H41" s="116">
        <f t="shared" si="4"/>
        <v>524591.44</v>
      </c>
      <c r="I41" s="105">
        <f t="shared" si="1"/>
        <v>105.374066665511</v>
      </c>
      <c r="J41" s="117">
        <f t="shared" si="3"/>
        <v>102.2208673958203</v>
      </c>
    </row>
    <row r="42" spans="1:10" s="132" customFormat="1" ht="27" customHeight="1">
      <c r="A42" s="108"/>
      <c r="B42" s="107" t="s">
        <v>10</v>
      </c>
      <c r="C42" s="107" t="s">
        <v>11</v>
      </c>
      <c r="D42" s="109"/>
      <c r="E42" s="116">
        <f t="shared" si="4"/>
        <v>497837.33</v>
      </c>
      <c r="F42" s="116">
        <v>513194.08</v>
      </c>
      <c r="G42" s="116">
        <v>513194.08</v>
      </c>
      <c r="H42" s="116">
        <f t="shared" si="4"/>
        <v>524591.44</v>
      </c>
      <c r="I42" s="105">
        <f t="shared" si="1"/>
        <v>105.374066665511</v>
      </c>
      <c r="J42" s="117">
        <f t="shared" si="3"/>
        <v>102.2208673958203</v>
      </c>
    </row>
    <row r="43" spans="1:10" ht="27" customHeight="1">
      <c r="A43" s="112"/>
      <c r="B43" s="112" t="s">
        <v>54</v>
      </c>
      <c r="C43" s="112" t="s">
        <v>55</v>
      </c>
      <c r="D43" s="113">
        <v>48005</v>
      </c>
      <c r="E43" s="114">
        <v>497837.33</v>
      </c>
      <c r="F43" s="114"/>
      <c r="G43" s="114"/>
      <c r="H43" s="114">
        <v>524591.44</v>
      </c>
      <c r="I43" s="105">
        <f t="shared" si="1"/>
        <v>105.374066665511</v>
      </c>
      <c r="J43" s="105" t="e">
        <f t="shared" si="3"/>
        <v>#DIV/0!</v>
      </c>
    </row>
    <row r="44" spans="1:10" s="106" customFormat="1" ht="27" customHeight="1">
      <c r="A44" s="159" t="s">
        <v>262</v>
      </c>
      <c r="B44" s="160" t="s">
        <v>207</v>
      </c>
      <c r="C44" s="159" t="s">
        <v>208</v>
      </c>
      <c r="D44" s="161"/>
      <c r="E44" s="162">
        <f>SUM(E45)</f>
        <v>3908190.48</v>
      </c>
      <c r="F44" s="162">
        <f>SUM(F45)</f>
        <v>3657911.32</v>
      </c>
      <c r="G44" s="162">
        <f>SUM(G45)</f>
        <v>3657911.32</v>
      </c>
      <c r="H44" s="162">
        <f>SUM(H45)</f>
        <v>3965937.81</v>
      </c>
      <c r="I44" s="163">
        <f t="shared" si="1"/>
        <v>101.47759763234467</v>
      </c>
      <c r="J44" s="163">
        <f t="shared" si="3"/>
        <v>108.42082989589808</v>
      </c>
    </row>
    <row r="45" spans="1:10" ht="27" customHeight="1">
      <c r="A45" s="108"/>
      <c r="B45" s="107">
        <v>3</v>
      </c>
      <c r="C45" s="107" t="s">
        <v>146</v>
      </c>
      <c r="D45" s="109"/>
      <c r="E45" s="116">
        <f>SUM(E46,E54)</f>
        <v>3908190.48</v>
      </c>
      <c r="F45" s="116">
        <f>SUM(F46+F54)</f>
        <v>3657911.32</v>
      </c>
      <c r="G45" s="116">
        <f>SUM(G46,G54)</f>
        <v>3657911.32</v>
      </c>
      <c r="H45" s="116">
        <f>SUM(H46,H54)</f>
        <v>3965937.81</v>
      </c>
      <c r="I45" s="105">
        <f t="shared" si="1"/>
        <v>101.47759763234467</v>
      </c>
      <c r="J45" s="117">
        <f t="shared" si="3"/>
        <v>108.42082989589808</v>
      </c>
    </row>
    <row r="46" spans="1:10" ht="27" customHeight="1">
      <c r="A46" s="108"/>
      <c r="B46" s="107">
        <v>31</v>
      </c>
      <c r="C46" s="107" t="s">
        <v>209</v>
      </c>
      <c r="D46" s="109"/>
      <c r="E46" s="116">
        <f>SUM(E47,E50,E52)</f>
        <v>3789516.82</v>
      </c>
      <c r="F46" s="116">
        <f>SUM(F47+F50+F52)</f>
        <v>3528536.32</v>
      </c>
      <c r="G46" s="116">
        <f>SUM(G47,G50,G52)</f>
        <v>3528536.32</v>
      </c>
      <c r="H46" s="116">
        <f>SUM(H47,H50,H52)</f>
        <v>3834200.65</v>
      </c>
      <c r="I46" s="105">
        <f t="shared" si="1"/>
        <v>101.17914320274741</v>
      </c>
      <c r="J46" s="117">
        <f t="shared" si="3"/>
        <v>108.66263805384324</v>
      </c>
    </row>
    <row r="47" spans="1:10" s="132" customFormat="1" ht="27" customHeight="1">
      <c r="A47" s="108"/>
      <c r="B47" s="107">
        <v>311</v>
      </c>
      <c r="C47" s="107" t="s">
        <v>210</v>
      </c>
      <c r="D47" s="109"/>
      <c r="E47" s="116">
        <f>E49</f>
        <v>3133928.42</v>
      </c>
      <c r="F47" s="116">
        <v>3008536.32</v>
      </c>
      <c r="G47" s="116">
        <v>3008536.32</v>
      </c>
      <c r="H47" s="116">
        <f>SUM(H48:H49)</f>
        <v>3161456.09</v>
      </c>
      <c r="I47" s="105">
        <f t="shared" si="1"/>
        <v>100.87837583731411</v>
      </c>
      <c r="J47" s="117">
        <f t="shared" si="3"/>
        <v>105.08286268586579</v>
      </c>
    </row>
    <row r="48" spans="1:10" s="132" customFormat="1" ht="27" customHeight="1">
      <c r="A48" s="108"/>
      <c r="B48" s="112">
        <v>3111</v>
      </c>
      <c r="C48" s="112" t="s">
        <v>211</v>
      </c>
      <c r="D48" s="113">
        <v>53082</v>
      </c>
      <c r="E48" s="114">
        <v>0</v>
      </c>
      <c r="F48" s="114"/>
      <c r="G48" s="114"/>
      <c r="H48" s="114">
        <v>8536.32</v>
      </c>
      <c r="I48" s="155"/>
      <c r="J48" s="115"/>
    </row>
    <row r="49" spans="1:10" ht="27" customHeight="1">
      <c r="A49" s="112"/>
      <c r="B49" s="112">
        <v>3111</v>
      </c>
      <c r="C49" s="112" t="s">
        <v>211</v>
      </c>
      <c r="D49" s="113">
        <v>53082</v>
      </c>
      <c r="E49" s="114">
        <v>3133928.42</v>
      </c>
      <c r="F49" s="114"/>
      <c r="G49" s="114"/>
      <c r="H49" s="114">
        <v>3152919.77</v>
      </c>
      <c r="I49" s="105">
        <f t="shared" si="1"/>
        <v>100.60599182415277</v>
      </c>
      <c r="J49" s="105" t="e">
        <f t="shared" si="3"/>
        <v>#DIV/0!</v>
      </c>
    </row>
    <row r="50" spans="1:10" s="132" customFormat="1" ht="27" customHeight="1">
      <c r="A50" s="108"/>
      <c r="B50" s="107">
        <v>312</v>
      </c>
      <c r="C50" s="107" t="s">
        <v>212</v>
      </c>
      <c r="D50" s="109"/>
      <c r="E50" s="116">
        <f>SUM(E51:E51)</f>
        <v>156772.71</v>
      </c>
      <c r="F50" s="116">
        <v>70000</v>
      </c>
      <c r="G50" s="116">
        <v>70000</v>
      </c>
      <c r="H50" s="116">
        <f>SUM(H51:H51)</f>
        <v>154753.86</v>
      </c>
      <c r="I50" s="105">
        <f t="shared" si="1"/>
        <v>98.71224398685204</v>
      </c>
      <c r="J50" s="117">
        <f t="shared" si="3"/>
        <v>221.07694285714285</v>
      </c>
    </row>
    <row r="51" spans="1:10" ht="27" customHeight="1">
      <c r="A51" s="112"/>
      <c r="B51" s="112">
        <v>3121</v>
      </c>
      <c r="C51" s="112" t="s">
        <v>212</v>
      </c>
      <c r="D51" s="113">
        <v>53082</v>
      </c>
      <c r="E51" s="114">
        <v>156772.71</v>
      </c>
      <c r="F51" s="114"/>
      <c r="G51" s="114"/>
      <c r="H51" s="114">
        <v>154753.86</v>
      </c>
      <c r="I51" s="105">
        <f t="shared" si="1"/>
        <v>98.71224398685204</v>
      </c>
      <c r="J51" s="105" t="e">
        <f t="shared" si="3"/>
        <v>#DIV/0!</v>
      </c>
    </row>
    <row r="52" spans="1:10" s="132" customFormat="1" ht="27" customHeight="1">
      <c r="A52" s="108"/>
      <c r="B52" s="107">
        <v>313</v>
      </c>
      <c r="C52" s="107" t="s">
        <v>213</v>
      </c>
      <c r="D52" s="109"/>
      <c r="E52" s="116">
        <f>SUM(E53:E53)</f>
        <v>498815.69</v>
      </c>
      <c r="F52" s="116">
        <v>450000</v>
      </c>
      <c r="G52" s="116">
        <v>450000</v>
      </c>
      <c r="H52" s="116">
        <f>SUM(H53:H53)</f>
        <v>517990.7</v>
      </c>
      <c r="I52" s="105">
        <f t="shared" si="1"/>
        <v>103.84410722926538</v>
      </c>
      <c r="J52" s="117">
        <f t="shared" si="3"/>
        <v>115.10904444444445</v>
      </c>
    </row>
    <row r="53" spans="1:10" ht="27" customHeight="1">
      <c r="A53" s="112"/>
      <c r="B53" s="112">
        <v>3132</v>
      </c>
      <c r="C53" s="112" t="s">
        <v>214</v>
      </c>
      <c r="D53" s="113">
        <v>53082</v>
      </c>
      <c r="E53" s="114">
        <v>498815.69</v>
      </c>
      <c r="F53" s="114"/>
      <c r="G53" s="114"/>
      <c r="H53" s="114">
        <v>517990.7</v>
      </c>
      <c r="I53" s="105">
        <f t="shared" si="1"/>
        <v>103.84410722926538</v>
      </c>
      <c r="J53" s="105" t="e">
        <f t="shared" si="3"/>
        <v>#DIV/0!</v>
      </c>
    </row>
    <row r="54" spans="1:10" ht="27" customHeight="1">
      <c r="A54" s="108"/>
      <c r="B54" s="107">
        <v>32</v>
      </c>
      <c r="C54" s="107" t="s">
        <v>145</v>
      </c>
      <c r="D54" s="109"/>
      <c r="E54" s="116">
        <f>SUM(E55+E57)</f>
        <v>118673.66</v>
      </c>
      <c r="F54" s="116">
        <f>SUM(F55+F57)</f>
        <v>129375</v>
      </c>
      <c r="G54" s="116">
        <f>SUM(G55,G57)</f>
        <v>129375</v>
      </c>
      <c r="H54" s="116">
        <f>SUM(H55+H57)</f>
        <v>131737.16</v>
      </c>
      <c r="I54" s="105">
        <f t="shared" si="1"/>
        <v>111.00791869063447</v>
      </c>
      <c r="J54" s="117">
        <f t="shared" si="3"/>
        <v>101.82582415458938</v>
      </c>
    </row>
    <row r="55" spans="1:10" s="132" customFormat="1" ht="27" customHeight="1">
      <c r="A55" s="108"/>
      <c r="B55" s="107">
        <v>321</v>
      </c>
      <c r="C55" s="107" t="s">
        <v>4</v>
      </c>
      <c r="D55" s="109"/>
      <c r="E55" s="116">
        <f>E56</f>
        <v>98686.16</v>
      </c>
      <c r="F55" s="116">
        <v>110000</v>
      </c>
      <c r="G55" s="116">
        <v>110000</v>
      </c>
      <c r="H55" s="116">
        <f>H56</f>
        <v>106512.16</v>
      </c>
      <c r="I55" s="105">
        <f t="shared" si="1"/>
        <v>107.93019000840644</v>
      </c>
      <c r="J55" s="117">
        <f aca="true" t="shared" si="5" ref="J55:J97">H55/G55*100</f>
        <v>96.82923636363637</v>
      </c>
    </row>
    <row r="56" spans="1:10" ht="27" customHeight="1">
      <c r="A56" s="112"/>
      <c r="B56" s="112">
        <v>3212</v>
      </c>
      <c r="C56" s="112" t="s">
        <v>215</v>
      </c>
      <c r="D56" s="113">
        <v>53082</v>
      </c>
      <c r="E56" s="114">
        <v>98686.16</v>
      </c>
      <c r="F56" s="114"/>
      <c r="G56" s="114"/>
      <c r="H56" s="114">
        <v>106512.16</v>
      </c>
      <c r="I56" s="105">
        <f t="shared" si="1"/>
        <v>107.93019000840644</v>
      </c>
      <c r="J56" s="105" t="e">
        <f t="shared" si="5"/>
        <v>#DIV/0!</v>
      </c>
    </row>
    <row r="57" spans="1:10" s="132" customFormat="1" ht="27" customHeight="1">
      <c r="A57" s="108"/>
      <c r="B57" s="107">
        <v>329</v>
      </c>
      <c r="C57" s="107" t="s">
        <v>9</v>
      </c>
      <c r="D57" s="109"/>
      <c r="E57" s="116">
        <f>SUM(E58:E59)</f>
        <v>19987.5</v>
      </c>
      <c r="F57" s="116">
        <v>19375</v>
      </c>
      <c r="G57" s="116">
        <v>19375</v>
      </c>
      <c r="H57" s="116">
        <f>SUM(H58:H59)</f>
        <v>25225</v>
      </c>
      <c r="I57" s="105">
        <f t="shared" si="1"/>
        <v>126.20387742338961</v>
      </c>
      <c r="J57" s="117">
        <f t="shared" si="5"/>
        <v>130.19354838709677</v>
      </c>
    </row>
    <row r="58" spans="1:10" ht="27" customHeight="1">
      <c r="A58" s="112"/>
      <c r="B58" s="112">
        <v>3295</v>
      </c>
      <c r="C58" s="112" t="s">
        <v>216</v>
      </c>
      <c r="D58" s="113">
        <v>53082</v>
      </c>
      <c r="E58" s="114">
        <v>12362.5</v>
      </c>
      <c r="F58" s="114"/>
      <c r="G58" s="114"/>
      <c r="H58" s="114">
        <v>18350</v>
      </c>
      <c r="I58" s="105">
        <f t="shared" si="1"/>
        <v>148.43276036400403</v>
      </c>
      <c r="J58" s="105" t="e">
        <f t="shared" si="5"/>
        <v>#DIV/0!</v>
      </c>
    </row>
    <row r="59" spans="1:10" ht="27" customHeight="1">
      <c r="A59" s="112"/>
      <c r="B59" s="112">
        <v>3296</v>
      </c>
      <c r="C59" s="112" t="s">
        <v>277</v>
      </c>
      <c r="D59" s="113">
        <v>53082</v>
      </c>
      <c r="E59" s="114">
        <v>7625</v>
      </c>
      <c r="F59" s="114"/>
      <c r="G59" s="114"/>
      <c r="H59" s="114">
        <v>6875</v>
      </c>
      <c r="I59" s="105">
        <f t="shared" si="1"/>
        <v>90.1639344262295</v>
      </c>
      <c r="J59" s="105" t="e">
        <f t="shared" si="5"/>
        <v>#DIV/0!</v>
      </c>
    </row>
    <row r="60" spans="1:10" ht="27" customHeight="1">
      <c r="A60" s="151">
        <v>2102</v>
      </c>
      <c r="B60" s="152" t="s">
        <v>217</v>
      </c>
      <c r="C60" s="151" t="s">
        <v>218</v>
      </c>
      <c r="D60" s="152"/>
      <c r="E60" s="157">
        <f aca="true" t="shared" si="6" ref="E60:J60">SUM(E61:E61)</f>
        <v>76209.4</v>
      </c>
      <c r="F60" s="157">
        <f t="shared" si="6"/>
        <v>91098.44</v>
      </c>
      <c r="G60" s="157">
        <f t="shared" si="6"/>
        <v>91098.44</v>
      </c>
      <c r="H60" s="157">
        <f t="shared" si="6"/>
        <v>84926.61</v>
      </c>
      <c r="I60" s="158">
        <f t="shared" si="6"/>
        <v>111.4384970882857</v>
      </c>
      <c r="J60" s="158">
        <f t="shared" si="6"/>
        <v>93.22509803680502</v>
      </c>
    </row>
    <row r="61" spans="1:10" s="106" customFormat="1" ht="27" customHeight="1">
      <c r="A61" s="159" t="s">
        <v>263</v>
      </c>
      <c r="B61" s="160" t="s">
        <v>219</v>
      </c>
      <c r="C61" s="159" t="s">
        <v>220</v>
      </c>
      <c r="D61" s="161"/>
      <c r="E61" s="162">
        <f aca="true" t="shared" si="7" ref="E61:H62">SUM(E62)</f>
        <v>76209.4</v>
      </c>
      <c r="F61" s="162">
        <f t="shared" si="7"/>
        <v>91098.44</v>
      </c>
      <c r="G61" s="162">
        <f t="shared" si="7"/>
        <v>91098.44</v>
      </c>
      <c r="H61" s="162">
        <f t="shared" si="7"/>
        <v>84926.61</v>
      </c>
      <c r="I61" s="163">
        <f t="shared" si="1"/>
        <v>111.4384970882857</v>
      </c>
      <c r="J61" s="163">
        <f t="shared" si="5"/>
        <v>93.22509803680502</v>
      </c>
    </row>
    <row r="62" spans="1:10" ht="27" customHeight="1">
      <c r="A62" s="108"/>
      <c r="B62" s="107">
        <v>3</v>
      </c>
      <c r="C62" s="107" t="s">
        <v>146</v>
      </c>
      <c r="D62" s="109"/>
      <c r="E62" s="116">
        <f t="shared" si="7"/>
        <v>76209.4</v>
      </c>
      <c r="F62" s="116">
        <f t="shared" si="7"/>
        <v>91098.44</v>
      </c>
      <c r="G62" s="116">
        <f t="shared" si="7"/>
        <v>91098.44</v>
      </c>
      <c r="H62" s="116">
        <f t="shared" si="7"/>
        <v>84926.61</v>
      </c>
      <c r="I62" s="105">
        <f t="shared" si="1"/>
        <v>111.4384970882857</v>
      </c>
      <c r="J62" s="117">
        <f t="shared" si="5"/>
        <v>93.22509803680502</v>
      </c>
    </row>
    <row r="63" spans="1:10" ht="27" customHeight="1">
      <c r="A63" s="108"/>
      <c r="B63" s="107">
        <v>32</v>
      </c>
      <c r="C63" s="107" t="s">
        <v>145</v>
      </c>
      <c r="D63" s="109"/>
      <c r="E63" s="116">
        <f>SUM(E64+E66)</f>
        <v>76209.4</v>
      </c>
      <c r="F63" s="116">
        <f>SUM(F64+F66)</f>
        <v>91098.44</v>
      </c>
      <c r="G63" s="116">
        <f>SUM(G64+G66)</f>
        <v>91098.44</v>
      </c>
      <c r="H63" s="116">
        <f>SUM(H64+H66)</f>
        <v>84926.61</v>
      </c>
      <c r="I63" s="105">
        <f t="shared" si="1"/>
        <v>111.4384970882857</v>
      </c>
      <c r="J63" s="117">
        <f t="shared" si="5"/>
        <v>93.22509803680502</v>
      </c>
    </row>
    <row r="64" spans="1:10" ht="27" customHeight="1">
      <c r="A64" s="108"/>
      <c r="B64" s="107">
        <v>322</v>
      </c>
      <c r="C64" s="107" t="s">
        <v>32</v>
      </c>
      <c r="D64" s="109"/>
      <c r="E64" s="116">
        <f>SUM(E65)</f>
        <v>70599.87</v>
      </c>
      <c r="F64" s="116">
        <v>85000</v>
      </c>
      <c r="G64" s="116">
        <v>85000</v>
      </c>
      <c r="H64" s="116">
        <f>SUM(H65)</f>
        <v>78828.17</v>
      </c>
      <c r="I64" s="105">
        <f t="shared" si="1"/>
        <v>111.65483732477128</v>
      </c>
      <c r="J64" s="105">
        <f t="shared" si="5"/>
        <v>92.73902352941177</v>
      </c>
    </row>
    <row r="65" spans="1:10" ht="27" customHeight="1">
      <c r="A65" s="131"/>
      <c r="B65" s="112">
        <v>3223</v>
      </c>
      <c r="C65" s="112" t="s">
        <v>40</v>
      </c>
      <c r="D65" s="113">
        <v>11001</v>
      </c>
      <c r="E65" s="114">
        <v>70599.87</v>
      </c>
      <c r="F65" s="114"/>
      <c r="G65" s="114"/>
      <c r="H65" s="114">
        <v>78828.17</v>
      </c>
      <c r="I65" s="105">
        <f t="shared" si="1"/>
        <v>111.65483732477128</v>
      </c>
      <c r="J65" s="105" t="e">
        <f t="shared" si="5"/>
        <v>#DIV/0!</v>
      </c>
    </row>
    <row r="66" spans="1:10" s="132" customFormat="1" ht="27" customHeight="1">
      <c r="A66" s="108"/>
      <c r="B66" s="107">
        <v>329</v>
      </c>
      <c r="C66" s="107" t="s">
        <v>9</v>
      </c>
      <c r="D66" s="109"/>
      <c r="E66" s="116">
        <f>SUM(E67)</f>
        <v>5609.53</v>
      </c>
      <c r="F66" s="116">
        <v>6098.44</v>
      </c>
      <c r="G66" s="116">
        <v>6098.44</v>
      </c>
      <c r="H66" s="116">
        <f>SUM(H67)</f>
        <v>6098.44</v>
      </c>
      <c r="I66" s="105">
        <f t="shared" si="1"/>
        <v>108.71570345465662</v>
      </c>
      <c r="J66" s="117">
        <f t="shared" si="5"/>
        <v>100</v>
      </c>
    </row>
    <row r="67" spans="1:10" ht="27" customHeight="1">
      <c r="A67" s="112"/>
      <c r="B67" s="112">
        <v>3292</v>
      </c>
      <c r="C67" s="112" t="s">
        <v>221</v>
      </c>
      <c r="D67" s="113">
        <v>11001</v>
      </c>
      <c r="E67" s="114">
        <v>5609.53</v>
      </c>
      <c r="F67" s="114"/>
      <c r="G67" s="114"/>
      <c r="H67" s="114">
        <v>6098.44</v>
      </c>
      <c r="I67" s="105">
        <f aca="true" t="shared" si="8" ref="I67:I132">H67/E67*100</f>
        <v>108.71570345465662</v>
      </c>
      <c r="J67" s="105" t="e">
        <f t="shared" si="5"/>
        <v>#DIV/0!</v>
      </c>
    </row>
    <row r="68" spans="1:10" ht="27" customHeight="1">
      <c r="A68" s="151">
        <v>2301</v>
      </c>
      <c r="B68" s="152" t="s">
        <v>223</v>
      </c>
      <c r="C68" s="151" t="s">
        <v>224</v>
      </c>
      <c r="D68" s="152"/>
      <c r="E68" s="153">
        <f>SUM(E69+E88+E98+E116+E124+E133+E138+E145+E150+E158)</f>
        <v>525435.35</v>
      </c>
      <c r="F68" s="153">
        <f>SUM(F69+F74+F88+F98+F116+F124+F133+F138+F145+F150+F158)</f>
        <v>579473.19</v>
      </c>
      <c r="G68" s="153">
        <f>SUM(G69+G74+G88+G98+G116+G124+G133+G138+G145+G150+G158)</f>
        <v>579473.19</v>
      </c>
      <c r="H68" s="153">
        <f>SUM(H69+H74+H88+H98+H116+H124+H133+H138+H145+H150+H158)</f>
        <v>525151.94</v>
      </c>
      <c r="I68" s="154">
        <f t="shared" si="8"/>
        <v>99.94606187040898</v>
      </c>
      <c r="J68" s="154">
        <f t="shared" si="5"/>
        <v>90.62575267718597</v>
      </c>
    </row>
    <row r="69" spans="1:10" s="106" customFormat="1" ht="27" customHeight="1">
      <c r="A69" s="159" t="s">
        <v>264</v>
      </c>
      <c r="B69" s="160" t="s">
        <v>225</v>
      </c>
      <c r="C69" s="159" t="s">
        <v>226</v>
      </c>
      <c r="D69" s="161"/>
      <c r="E69" s="162">
        <f>SUM(E70,E142)</f>
        <v>15925</v>
      </c>
      <c r="F69" s="162">
        <f>SUM(F70)</f>
        <v>4000</v>
      </c>
      <c r="G69" s="162">
        <f>SUM(G70,G142)</f>
        <v>4000</v>
      </c>
      <c r="H69" s="162">
        <f>SUM(H70,H142)</f>
        <v>0</v>
      </c>
      <c r="I69" s="163">
        <f t="shared" si="8"/>
        <v>0</v>
      </c>
      <c r="J69" s="163">
        <f t="shared" si="5"/>
        <v>0</v>
      </c>
    </row>
    <row r="70" spans="1:10" ht="27" customHeight="1">
      <c r="A70" s="112"/>
      <c r="B70" s="107">
        <v>3</v>
      </c>
      <c r="C70" s="107" t="s">
        <v>146</v>
      </c>
      <c r="D70" s="130"/>
      <c r="E70" s="116">
        <f aca="true" t="shared" si="9" ref="E70:H72">SUM(E71)</f>
        <v>15925</v>
      </c>
      <c r="F70" s="116">
        <f>SUM(F71)</f>
        <v>4000</v>
      </c>
      <c r="G70" s="116">
        <f t="shared" si="9"/>
        <v>4000</v>
      </c>
      <c r="H70" s="116">
        <f t="shared" si="9"/>
        <v>0</v>
      </c>
      <c r="I70" s="105">
        <f t="shared" si="8"/>
        <v>0</v>
      </c>
      <c r="J70" s="105">
        <f t="shared" si="5"/>
        <v>0</v>
      </c>
    </row>
    <row r="71" spans="1:10" ht="27" customHeight="1">
      <c r="A71" s="112"/>
      <c r="B71" s="107">
        <v>32</v>
      </c>
      <c r="C71" s="107" t="s">
        <v>145</v>
      </c>
      <c r="D71" s="130"/>
      <c r="E71" s="116">
        <f t="shared" si="9"/>
        <v>15925</v>
      </c>
      <c r="F71" s="116">
        <f>SUM(F72)</f>
        <v>4000</v>
      </c>
      <c r="G71" s="116">
        <f t="shared" si="9"/>
        <v>4000</v>
      </c>
      <c r="H71" s="116">
        <f t="shared" si="9"/>
        <v>0</v>
      </c>
      <c r="I71" s="105">
        <f t="shared" si="8"/>
        <v>0</v>
      </c>
      <c r="J71" s="105">
        <f t="shared" si="5"/>
        <v>0</v>
      </c>
    </row>
    <row r="72" spans="1:10" ht="27" customHeight="1">
      <c r="A72" s="112"/>
      <c r="B72" s="107">
        <v>329</v>
      </c>
      <c r="C72" s="107" t="s">
        <v>9</v>
      </c>
      <c r="D72" s="130"/>
      <c r="E72" s="116">
        <f t="shared" si="9"/>
        <v>15925</v>
      </c>
      <c r="F72" s="116">
        <v>4000</v>
      </c>
      <c r="G72" s="116">
        <v>4000</v>
      </c>
      <c r="H72" s="116">
        <f t="shared" si="9"/>
        <v>0</v>
      </c>
      <c r="I72" s="105">
        <f t="shared" si="8"/>
        <v>0</v>
      </c>
      <c r="J72" s="105">
        <f t="shared" si="5"/>
        <v>0</v>
      </c>
    </row>
    <row r="73" spans="1:10" ht="27" customHeight="1">
      <c r="A73" s="112"/>
      <c r="B73" s="112">
        <v>3299</v>
      </c>
      <c r="C73" s="112" t="s">
        <v>26</v>
      </c>
      <c r="D73" s="113">
        <v>58300</v>
      </c>
      <c r="E73" s="114">
        <v>15925</v>
      </c>
      <c r="F73" s="114"/>
      <c r="G73" s="114"/>
      <c r="H73" s="114">
        <v>0</v>
      </c>
      <c r="I73" s="105">
        <f t="shared" si="8"/>
        <v>0</v>
      </c>
      <c r="J73" s="105" t="e">
        <f t="shared" si="5"/>
        <v>#DIV/0!</v>
      </c>
    </row>
    <row r="74" spans="1:10" s="106" customFormat="1" ht="27" customHeight="1">
      <c r="A74" s="159" t="s">
        <v>295</v>
      </c>
      <c r="B74" s="160" t="s">
        <v>296</v>
      </c>
      <c r="C74" s="159" t="s">
        <v>297</v>
      </c>
      <c r="D74" s="161"/>
      <c r="E74" s="162">
        <f>SUM(E75)</f>
        <v>65574.57</v>
      </c>
      <c r="F74" s="162">
        <f>SUM(F75)</f>
        <v>10737.74</v>
      </c>
      <c r="G74" s="162">
        <f>SUM(G75)</f>
        <v>10737.74</v>
      </c>
      <c r="H74" s="162">
        <f>SUM(H75)</f>
        <v>10737.74</v>
      </c>
      <c r="I74" s="163">
        <f aca="true" t="shared" si="10" ref="I74:I85">H74/E74*100</f>
        <v>16.374853849594437</v>
      </c>
      <c r="J74" s="163">
        <f aca="true" t="shared" si="11" ref="J74:J85">H74/G74*100</f>
        <v>100</v>
      </c>
    </row>
    <row r="75" spans="1:10" s="132" customFormat="1" ht="27" customHeight="1">
      <c r="A75" s="107"/>
      <c r="B75" s="107">
        <v>3</v>
      </c>
      <c r="C75" s="107" t="s">
        <v>146</v>
      </c>
      <c r="D75" s="130"/>
      <c r="E75" s="116">
        <f>SUM(E76+E83)</f>
        <v>65574.57</v>
      </c>
      <c r="F75" s="110">
        <f>SUM(F76+F83)</f>
        <v>10737.74</v>
      </c>
      <c r="G75" s="110">
        <f>SUM(G76+G83)</f>
        <v>10737.74</v>
      </c>
      <c r="H75" s="116">
        <f>SUM(H76+H83)</f>
        <v>10737.74</v>
      </c>
      <c r="I75" s="105">
        <f t="shared" si="10"/>
        <v>16.374853849594437</v>
      </c>
      <c r="J75" s="105">
        <f t="shared" si="11"/>
        <v>100</v>
      </c>
    </row>
    <row r="76" spans="1:10" ht="27" customHeight="1">
      <c r="A76" s="108"/>
      <c r="B76" s="107">
        <v>31</v>
      </c>
      <c r="C76" s="107" t="s">
        <v>209</v>
      </c>
      <c r="D76" s="109"/>
      <c r="E76" s="116">
        <f>SUM(E77+E83)</f>
        <v>63675.770000000004</v>
      </c>
      <c r="F76" s="116">
        <f>SUM(F77+F79+F81)</f>
        <v>0</v>
      </c>
      <c r="G76" s="116">
        <f>SUM(G77+G79+G81)</f>
        <v>0</v>
      </c>
      <c r="H76" s="116">
        <v>0</v>
      </c>
      <c r="I76" s="105">
        <f t="shared" si="10"/>
        <v>0</v>
      </c>
      <c r="J76" s="105" t="e">
        <f t="shared" si="11"/>
        <v>#DIV/0!</v>
      </c>
    </row>
    <row r="77" spans="1:10" s="132" customFormat="1" ht="27" customHeight="1">
      <c r="A77" s="108"/>
      <c r="B77" s="107">
        <v>311</v>
      </c>
      <c r="C77" s="107" t="s">
        <v>210</v>
      </c>
      <c r="D77" s="109"/>
      <c r="E77" s="116">
        <f>SUM(E78:E78)</f>
        <v>61776.97</v>
      </c>
      <c r="F77" s="116">
        <v>0</v>
      </c>
      <c r="G77" s="116">
        <v>0</v>
      </c>
      <c r="H77" s="116">
        <f>SUM(H78:H78)</f>
        <v>0</v>
      </c>
      <c r="I77" s="105">
        <f t="shared" si="10"/>
        <v>0</v>
      </c>
      <c r="J77" s="105" t="e">
        <f t="shared" si="11"/>
        <v>#DIV/0!</v>
      </c>
    </row>
    <row r="78" spans="1:10" ht="27" customHeight="1">
      <c r="A78" s="112"/>
      <c r="B78" s="112">
        <v>3111</v>
      </c>
      <c r="C78" s="112" t="s">
        <v>211</v>
      </c>
      <c r="D78" s="113">
        <v>51100</v>
      </c>
      <c r="E78" s="114">
        <v>61776.97</v>
      </c>
      <c r="F78" s="114"/>
      <c r="G78" s="114"/>
      <c r="H78" s="114">
        <v>0</v>
      </c>
      <c r="I78" s="105">
        <f t="shared" si="10"/>
        <v>0</v>
      </c>
      <c r="J78" s="105" t="e">
        <f t="shared" si="11"/>
        <v>#DIV/0!</v>
      </c>
    </row>
    <row r="79" spans="1:10" s="132" customFormat="1" ht="27" customHeight="1">
      <c r="A79" s="108"/>
      <c r="B79" s="107">
        <v>312</v>
      </c>
      <c r="C79" s="107" t="s">
        <v>212</v>
      </c>
      <c r="D79" s="109"/>
      <c r="E79" s="116">
        <f>SUM(E80:E80)</f>
        <v>3000</v>
      </c>
      <c r="F79" s="116">
        <v>0</v>
      </c>
      <c r="G79" s="116">
        <v>0</v>
      </c>
      <c r="H79" s="116">
        <f>SUM(H80:H80)</f>
        <v>0</v>
      </c>
      <c r="I79" s="105">
        <f t="shared" si="10"/>
        <v>0</v>
      </c>
      <c r="J79" s="105" t="e">
        <f t="shared" si="11"/>
        <v>#DIV/0!</v>
      </c>
    </row>
    <row r="80" spans="1:10" ht="27" customHeight="1">
      <c r="A80" s="112"/>
      <c r="B80" s="112">
        <v>3121</v>
      </c>
      <c r="C80" s="112" t="s">
        <v>212</v>
      </c>
      <c r="D80" s="113">
        <v>51100</v>
      </c>
      <c r="E80" s="114">
        <v>3000</v>
      </c>
      <c r="F80" s="114"/>
      <c r="G80" s="114"/>
      <c r="H80" s="114">
        <v>0</v>
      </c>
      <c r="I80" s="105">
        <f t="shared" si="10"/>
        <v>0</v>
      </c>
      <c r="J80" s="105" t="e">
        <f t="shared" si="11"/>
        <v>#DIV/0!</v>
      </c>
    </row>
    <row r="81" spans="1:10" s="132" customFormat="1" ht="27" customHeight="1">
      <c r="A81" s="108"/>
      <c r="B81" s="107">
        <v>313</v>
      </c>
      <c r="C81" s="107" t="s">
        <v>213</v>
      </c>
      <c r="D81" s="109"/>
      <c r="E81" s="116">
        <f>SUM(E82:E82)</f>
        <v>10193.19</v>
      </c>
      <c r="F81" s="116">
        <v>0</v>
      </c>
      <c r="G81" s="116">
        <v>0</v>
      </c>
      <c r="H81" s="116">
        <f>SUM(H82:H82)</f>
        <v>0</v>
      </c>
      <c r="I81" s="105">
        <f t="shared" si="10"/>
        <v>0</v>
      </c>
      <c r="J81" s="105" t="e">
        <f t="shared" si="11"/>
        <v>#DIV/0!</v>
      </c>
    </row>
    <row r="82" spans="1:10" ht="27" customHeight="1">
      <c r="A82" s="137"/>
      <c r="B82" s="140">
        <v>3132</v>
      </c>
      <c r="C82" s="112" t="s">
        <v>214</v>
      </c>
      <c r="D82" s="139">
        <v>51100</v>
      </c>
      <c r="E82" s="138">
        <v>10193.19</v>
      </c>
      <c r="F82" s="138"/>
      <c r="G82" s="138"/>
      <c r="H82" s="138">
        <v>0</v>
      </c>
      <c r="I82" s="105">
        <f t="shared" si="10"/>
        <v>0</v>
      </c>
      <c r="J82" s="105" t="e">
        <f t="shared" si="11"/>
        <v>#DIV/0!</v>
      </c>
    </row>
    <row r="83" spans="1:10" ht="27" customHeight="1">
      <c r="A83" s="108"/>
      <c r="B83" s="107">
        <v>32</v>
      </c>
      <c r="C83" s="107" t="s">
        <v>145</v>
      </c>
      <c r="D83" s="109"/>
      <c r="E83" s="116">
        <f>SUM(E84)</f>
        <v>1898.8</v>
      </c>
      <c r="F83" s="116">
        <f>SUM(F84+F86)</f>
        <v>10737.74</v>
      </c>
      <c r="G83" s="116">
        <f>SUM(G84+G86)</f>
        <v>10737.74</v>
      </c>
      <c r="H83" s="116">
        <f>SUM(H84+H86)</f>
        <v>10737.74</v>
      </c>
      <c r="I83" s="105">
        <f t="shared" si="10"/>
        <v>565.5013692858647</v>
      </c>
      <c r="J83" s="117">
        <f t="shared" si="11"/>
        <v>100</v>
      </c>
    </row>
    <row r="84" spans="1:10" s="132" customFormat="1" ht="27" customHeight="1">
      <c r="A84" s="108"/>
      <c r="B84" s="107">
        <v>321</v>
      </c>
      <c r="C84" s="107" t="s">
        <v>4</v>
      </c>
      <c r="D84" s="109"/>
      <c r="E84" s="116">
        <f>E85</f>
        <v>1898.8</v>
      </c>
      <c r="F84" s="116">
        <v>0</v>
      </c>
      <c r="G84" s="116">
        <v>0</v>
      </c>
      <c r="H84" s="116">
        <f>H85</f>
        <v>0</v>
      </c>
      <c r="I84" s="105">
        <f t="shared" si="10"/>
        <v>0</v>
      </c>
      <c r="J84" s="117" t="e">
        <f t="shared" si="11"/>
        <v>#DIV/0!</v>
      </c>
    </row>
    <row r="85" spans="1:10" ht="27" customHeight="1">
      <c r="A85" s="112"/>
      <c r="B85" s="112">
        <v>3212</v>
      </c>
      <c r="C85" s="112" t="s">
        <v>215</v>
      </c>
      <c r="D85" s="113">
        <v>51100</v>
      </c>
      <c r="E85" s="114">
        <v>1898.8</v>
      </c>
      <c r="F85" s="114"/>
      <c r="G85" s="114"/>
      <c r="H85" s="114">
        <v>0</v>
      </c>
      <c r="I85" s="105">
        <f t="shared" si="10"/>
        <v>0</v>
      </c>
      <c r="J85" s="105" t="e">
        <f t="shared" si="11"/>
        <v>#DIV/0!</v>
      </c>
    </row>
    <row r="86" spans="1:10" ht="27" customHeight="1">
      <c r="A86" s="107"/>
      <c r="B86" s="107">
        <v>323</v>
      </c>
      <c r="C86" s="107" t="s">
        <v>13</v>
      </c>
      <c r="D86" s="130"/>
      <c r="E86" s="116">
        <v>0</v>
      </c>
      <c r="F86" s="116">
        <v>10737.74</v>
      </c>
      <c r="G86" s="116">
        <v>10737.74</v>
      </c>
      <c r="H86" s="116">
        <f>SUM(H87)</f>
        <v>10737.74</v>
      </c>
      <c r="I86" s="105" t="e">
        <f>H86/E86*100</f>
        <v>#DIV/0!</v>
      </c>
      <c r="J86" s="105">
        <f>H86/G86*100</f>
        <v>100</v>
      </c>
    </row>
    <row r="87" spans="1:10" ht="27" customHeight="1">
      <c r="A87" s="112"/>
      <c r="B87" s="112">
        <v>3237</v>
      </c>
      <c r="C87" s="112" t="s">
        <v>16</v>
      </c>
      <c r="D87" s="113">
        <v>11001</v>
      </c>
      <c r="E87" s="114">
        <v>0</v>
      </c>
      <c r="F87" s="114"/>
      <c r="G87" s="114"/>
      <c r="H87" s="114">
        <v>10737.74</v>
      </c>
      <c r="I87" s="105" t="e">
        <f>H87/E87*100</f>
        <v>#DIV/0!</v>
      </c>
      <c r="J87" s="105" t="e">
        <f>H87/G87*100</f>
        <v>#DIV/0!</v>
      </c>
    </row>
    <row r="88" spans="1:10" s="106" customFormat="1" ht="27" customHeight="1">
      <c r="A88" s="159" t="s">
        <v>265</v>
      </c>
      <c r="B88" s="160" t="s">
        <v>227</v>
      </c>
      <c r="C88" s="159" t="s">
        <v>228</v>
      </c>
      <c r="D88" s="161"/>
      <c r="E88" s="162">
        <f aca="true" t="shared" si="12" ref="E88:H89">SUM(E89)</f>
        <v>45847.82</v>
      </c>
      <c r="F88" s="162">
        <f t="shared" si="12"/>
        <v>43080</v>
      </c>
      <c r="G88" s="162">
        <f t="shared" si="12"/>
        <v>43080</v>
      </c>
      <c r="H88" s="162">
        <f t="shared" si="12"/>
        <v>43256.06</v>
      </c>
      <c r="I88" s="163">
        <f t="shared" si="8"/>
        <v>94.34703765631605</v>
      </c>
      <c r="J88" s="163">
        <f t="shared" si="5"/>
        <v>100.40868152274838</v>
      </c>
    </row>
    <row r="89" spans="1:10" ht="27" customHeight="1">
      <c r="A89" s="112"/>
      <c r="B89" s="107">
        <v>3</v>
      </c>
      <c r="C89" s="107" t="s">
        <v>146</v>
      </c>
      <c r="D89" s="130"/>
      <c r="E89" s="116">
        <f t="shared" si="12"/>
        <v>45847.82</v>
      </c>
      <c r="F89" s="116">
        <f t="shared" si="12"/>
        <v>43080</v>
      </c>
      <c r="G89" s="116">
        <f t="shared" si="12"/>
        <v>43080</v>
      </c>
      <c r="H89" s="116">
        <f t="shared" si="12"/>
        <v>43256.06</v>
      </c>
      <c r="I89" s="105">
        <f t="shared" si="8"/>
        <v>94.34703765631605</v>
      </c>
      <c r="J89" s="105">
        <f t="shared" si="5"/>
        <v>100.40868152274838</v>
      </c>
    </row>
    <row r="90" spans="1:10" ht="27" customHeight="1">
      <c r="A90" s="112"/>
      <c r="B90" s="107">
        <v>32</v>
      </c>
      <c r="C90" s="107" t="s">
        <v>145</v>
      </c>
      <c r="D90" s="130"/>
      <c r="E90" s="116">
        <f>SUM(E91+E94+E96)</f>
        <v>45847.82</v>
      </c>
      <c r="F90" s="116">
        <f>SUM(F91+F94+F96)</f>
        <v>43080</v>
      </c>
      <c r="G90" s="116">
        <f>SUM(G91+G94+G96)</f>
        <v>43080</v>
      </c>
      <c r="H90" s="116">
        <f>SUM(H91+H94+H96)</f>
        <v>43256.06</v>
      </c>
      <c r="I90" s="105">
        <f t="shared" si="8"/>
        <v>94.34703765631605</v>
      </c>
      <c r="J90" s="105">
        <f t="shared" si="5"/>
        <v>100.40868152274838</v>
      </c>
    </row>
    <row r="91" spans="1:10" s="132" customFormat="1" ht="27" customHeight="1">
      <c r="A91" s="108"/>
      <c r="B91" s="107" t="s">
        <v>31</v>
      </c>
      <c r="C91" s="107" t="s">
        <v>32</v>
      </c>
      <c r="D91" s="109"/>
      <c r="E91" s="116">
        <f>SUM(E92:E93)</f>
        <v>34961.32</v>
      </c>
      <c r="F91" s="116">
        <v>27080</v>
      </c>
      <c r="G91" s="116">
        <v>27080</v>
      </c>
      <c r="H91" s="116">
        <f>SUM(H92:H93)</f>
        <v>26079.16</v>
      </c>
      <c r="I91" s="105">
        <f t="shared" si="8"/>
        <v>74.59432309764048</v>
      </c>
      <c r="J91" s="117">
        <f t="shared" si="5"/>
        <v>96.30413589364845</v>
      </c>
    </row>
    <row r="92" spans="1:10" ht="27" customHeight="1">
      <c r="A92" s="112"/>
      <c r="B92" s="112">
        <v>3222</v>
      </c>
      <c r="C92" s="112" t="s">
        <v>51</v>
      </c>
      <c r="D92" s="113">
        <v>47300</v>
      </c>
      <c r="E92" s="114">
        <v>33804.5</v>
      </c>
      <c r="F92" s="114"/>
      <c r="G92" s="114"/>
      <c r="H92" s="114">
        <v>26079.16</v>
      </c>
      <c r="I92" s="105">
        <f t="shared" si="8"/>
        <v>77.1470070552737</v>
      </c>
      <c r="J92" s="105" t="e">
        <f t="shared" si="5"/>
        <v>#DIV/0!</v>
      </c>
    </row>
    <row r="93" spans="1:10" ht="27" customHeight="1">
      <c r="A93" s="112"/>
      <c r="B93" s="112">
        <v>3224</v>
      </c>
      <c r="C93" s="112" t="s">
        <v>44</v>
      </c>
      <c r="D93" s="113">
        <v>47300</v>
      </c>
      <c r="E93" s="114">
        <v>1156.82</v>
      </c>
      <c r="F93" s="114"/>
      <c r="G93" s="114"/>
      <c r="H93" s="114">
        <v>0</v>
      </c>
      <c r="I93" s="105">
        <f t="shared" si="8"/>
        <v>0</v>
      </c>
      <c r="J93" s="105" t="e">
        <f t="shared" si="5"/>
        <v>#DIV/0!</v>
      </c>
    </row>
    <row r="94" spans="1:10" s="132" customFormat="1" ht="27" customHeight="1">
      <c r="A94" s="108"/>
      <c r="B94" s="107" t="s">
        <v>31</v>
      </c>
      <c r="C94" s="107" t="s">
        <v>32</v>
      </c>
      <c r="D94" s="109"/>
      <c r="E94" s="116">
        <f>SUM(E95)</f>
        <v>9474</v>
      </c>
      <c r="F94" s="116">
        <v>15000</v>
      </c>
      <c r="G94" s="116">
        <v>15000</v>
      </c>
      <c r="H94" s="116">
        <f>SUM(H95)</f>
        <v>16186.9</v>
      </c>
      <c r="I94" s="105">
        <f t="shared" si="8"/>
        <v>170.8560270213215</v>
      </c>
      <c r="J94" s="117">
        <f t="shared" si="5"/>
        <v>107.91266666666665</v>
      </c>
    </row>
    <row r="95" spans="1:10" ht="27" customHeight="1">
      <c r="A95" s="112"/>
      <c r="B95" s="112">
        <v>3222</v>
      </c>
      <c r="C95" s="112" t="s">
        <v>51</v>
      </c>
      <c r="D95" s="113">
        <v>55254</v>
      </c>
      <c r="E95" s="114">
        <v>9474</v>
      </c>
      <c r="F95" s="114"/>
      <c r="G95" s="114"/>
      <c r="H95" s="114">
        <v>16186.9</v>
      </c>
      <c r="I95" s="105">
        <f t="shared" si="8"/>
        <v>170.8560270213215</v>
      </c>
      <c r="J95" s="105" t="e">
        <f t="shared" si="5"/>
        <v>#DIV/0!</v>
      </c>
    </row>
    <row r="96" spans="1:10" s="132" customFormat="1" ht="27" customHeight="1">
      <c r="A96" s="108"/>
      <c r="B96" s="107" t="s">
        <v>31</v>
      </c>
      <c r="C96" s="107" t="s">
        <v>32</v>
      </c>
      <c r="D96" s="109"/>
      <c r="E96" s="116">
        <f>SUM(E97)</f>
        <v>1412.5</v>
      </c>
      <c r="F96" s="116">
        <v>1000</v>
      </c>
      <c r="G96" s="116">
        <v>1000</v>
      </c>
      <c r="H96" s="116">
        <f>SUM(H97)</f>
        <v>990</v>
      </c>
      <c r="I96" s="105">
        <f t="shared" si="8"/>
        <v>70.08849557522124</v>
      </c>
      <c r="J96" s="117">
        <f t="shared" si="5"/>
        <v>99</v>
      </c>
    </row>
    <row r="97" spans="1:10" ht="27" customHeight="1">
      <c r="A97" s="112"/>
      <c r="B97" s="112">
        <v>3222</v>
      </c>
      <c r="C97" s="112" t="s">
        <v>51</v>
      </c>
      <c r="D97" s="113">
        <v>55359</v>
      </c>
      <c r="E97" s="114">
        <v>1412.5</v>
      </c>
      <c r="F97" s="114"/>
      <c r="G97" s="114"/>
      <c r="H97" s="114">
        <v>990</v>
      </c>
      <c r="I97" s="105">
        <f t="shared" si="8"/>
        <v>70.08849557522124</v>
      </c>
      <c r="J97" s="105" t="e">
        <f t="shared" si="5"/>
        <v>#DIV/0!</v>
      </c>
    </row>
    <row r="98" spans="1:10" s="106" customFormat="1" ht="27" customHeight="1">
      <c r="A98" s="159" t="s">
        <v>266</v>
      </c>
      <c r="B98" s="160" t="s">
        <v>229</v>
      </c>
      <c r="C98" s="159" t="s">
        <v>230</v>
      </c>
      <c r="D98" s="161"/>
      <c r="E98" s="162">
        <f>SUM(E99)</f>
        <v>332661.54999999993</v>
      </c>
      <c r="F98" s="162">
        <f>SUM(F99)</f>
        <v>426000</v>
      </c>
      <c r="G98" s="162">
        <f>SUM(G99)</f>
        <v>426000</v>
      </c>
      <c r="H98" s="162">
        <v>446481.37</v>
      </c>
      <c r="I98" s="163">
        <f t="shared" si="8"/>
        <v>134.21490100073186</v>
      </c>
      <c r="J98" s="163">
        <f aca="true" t="shared" si="13" ref="J98:J117">H98/G98*100</f>
        <v>104.80783333333332</v>
      </c>
    </row>
    <row r="99" spans="1:10" ht="27" customHeight="1">
      <c r="A99" s="112"/>
      <c r="B99" s="107">
        <v>3</v>
      </c>
      <c r="C99" s="107" t="s">
        <v>146</v>
      </c>
      <c r="D99" s="130"/>
      <c r="E99" s="116">
        <f>SUM(E100+E103)</f>
        <v>332661.54999999993</v>
      </c>
      <c r="F99" s="116">
        <f>SUM(F100+F103+F110)</f>
        <v>426000</v>
      </c>
      <c r="G99" s="116">
        <f>SUM(G100+G103+G110)</f>
        <v>426000</v>
      </c>
      <c r="H99" s="116">
        <f>SUM(H100+H103+H110)</f>
        <v>446480.905</v>
      </c>
      <c r="I99" s="105">
        <f t="shared" si="8"/>
        <v>134.21476121902282</v>
      </c>
      <c r="J99" s="105">
        <f t="shared" si="13"/>
        <v>104.80772417840376</v>
      </c>
    </row>
    <row r="100" spans="1:10" ht="27" customHeight="1">
      <c r="A100" s="112"/>
      <c r="B100" s="107">
        <v>32</v>
      </c>
      <c r="C100" s="107" t="s">
        <v>145</v>
      </c>
      <c r="D100" s="130"/>
      <c r="E100" s="116">
        <f aca="true" t="shared" si="14" ref="E100:H101">SUM(E101)</f>
        <v>36129.03</v>
      </c>
      <c r="F100" s="116">
        <f t="shared" si="14"/>
        <v>45000</v>
      </c>
      <c r="G100" s="116">
        <f t="shared" si="14"/>
        <v>45000</v>
      </c>
      <c r="H100" s="116">
        <f t="shared" si="14"/>
        <v>76033.94</v>
      </c>
      <c r="I100" s="105">
        <f t="shared" si="8"/>
        <v>210.45109708176503</v>
      </c>
      <c r="J100" s="105">
        <f t="shared" si="13"/>
        <v>168.96431111111113</v>
      </c>
    </row>
    <row r="101" spans="1:10" s="132" customFormat="1" ht="27" customHeight="1">
      <c r="A101" s="108"/>
      <c r="B101" s="107" t="s">
        <v>31</v>
      </c>
      <c r="C101" s="107" t="s">
        <v>32</v>
      </c>
      <c r="D101" s="109"/>
      <c r="E101" s="116">
        <f t="shared" si="14"/>
        <v>36129.03</v>
      </c>
      <c r="F101" s="116">
        <v>45000</v>
      </c>
      <c r="G101" s="116">
        <v>45000</v>
      </c>
      <c r="H101" s="116">
        <f t="shared" si="14"/>
        <v>76033.94</v>
      </c>
      <c r="I101" s="105">
        <f t="shared" si="8"/>
        <v>210.45109708176503</v>
      </c>
      <c r="J101" s="117">
        <f t="shared" si="13"/>
        <v>168.96431111111113</v>
      </c>
    </row>
    <row r="102" spans="1:10" ht="27" customHeight="1">
      <c r="A102" s="112"/>
      <c r="B102" s="112">
        <v>3222</v>
      </c>
      <c r="C102" s="112" t="s">
        <v>51</v>
      </c>
      <c r="D102" s="113">
        <v>47300</v>
      </c>
      <c r="E102" s="114">
        <v>36129.03</v>
      </c>
      <c r="F102" s="114"/>
      <c r="G102" s="114"/>
      <c r="H102" s="114">
        <v>76033.94</v>
      </c>
      <c r="I102" s="105">
        <f t="shared" si="8"/>
        <v>210.45109708176503</v>
      </c>
      <c r="J102" s="105" t="e">
        <f t="shared" si="13"/>
        <v>#DIV/0!</v>
      </c>
    </row>
    <row r="103" spans="1:10" ht="27" customHeight="1">
      <c r="A103" s="108"/>
      <c r="B103" s="107">
        <v>31</v>
      </c>
      <c r="C103" s="107" t="s">
        <v>209</v>
      </c>
      <c r="D103" s="109"/>
      <c r="E103" s="116">
        <f>SUM(E104+E106+E108)</f>
        <v>296532.51999999996</v>
      </c>
      <c r="F103" s="116">
        <f>SUM(F104+F106+F108)</f>
        <v>349000</v>
      </c>
      <c r="G103" s="116">
        <f>SUM(G104+G106+G108)</f>
        <v>349000</v>
      </c>
      <c r="H103" s="116">
        <f>SUM(H104+H106+H108)</f>
        <v>340383.085</v>
      </c>
      <c r="I103" s="105">
        <f t="shared" si="8"/>
        <v>114.78777605909802</v>
      </c>
      <c r="J103" s="117">
        <f t="shared" si="13"/>
        <v>97.53096991404013</v>
      </c>
    </row>
    <row r="104" spans="1:10" s="132" customFormat="1" ht="27" customHeight="1">
      <c r="A104" s="108"/>
      <c r="B104" s="107">
        <v>311</v>
      </c>
      <c r="C104" s="107" t="s">
        <v>210</v>
      </c>
      <c r="D104" s="109"/>
      <c r="E104" s="116">
        <f>E105</f>
        <v>269725.98</v>
      </c>
      <c r="F104" s="116">
        <v>300000</v>
      </c>
      <c r="G104" s="116">
        <v>300000</v>
      </c>
      <c r="H104" s="116">
        <f>H105</f>
        <v>282453.7</v>
      </c>
      <c r="I104" s="105">
        <f t="shared" si="8"/>
        <v>104.71875938684143</v>
      </c>
      <c r="J104" s="117">
        <f t="shared" si="13"/>
        <v>94.15123333333334</v>
      </c>
    </row>
    <row r="105" spans="1:10" ht="27" customHeight="1">
      <c r="A105" s="112"/>
      <c r="B105" s="112">
        <v>3111</v>
      </c>
      <c r="C105" s="112" t="s">
        <v>211</v>
      </c>
      <c r="D105" s="113">
        <v>55254</v>
      </c>
      <c r="E105" s="114">
        <v>269725.98</v>
      </c>
      <c r="F105" s="114"/>
      <c r="G105" s="114"/>
      <c r="H105" s="114">
        <v>282453.7</v>
      </c>
      <c r="I105" s="105">
        <f t="shared" si="8"/>
        <v>104.71875938684143</v>
      </c>
      <c r="J105" s="105" t="e">
        <f t="shared" si="13"/>
        <v>#DIV/0!</v>
      </c>
    </row>
    <row r="106" spans="1:10" s="132" customFormat="1" ht="27" customHeight="1">
      <c r="A106" s="108"/>
      <c r="B106" s="107">
        <v>312</v>
      </c>
      <c r="C106" s="107" t="s">
        <v>212</v>
      </c>
      <c r="D106" s="109"/>
      <c r="E106" s="116">
        <f>SUM(E107:E107)</f>
        <v>6000</v>
      </c>
      <c r="F106" s="116">
        <v>9000</v>
      </c>
      <c r="G106" s="116">
        <v>9000</v>
      </c>
      <c r="H106" s="116">
        <f>SUM(H107:H107)</f>
        <v>10855</v>
      </c>
      <c r="I106" s="105">
        <f t="shared" si="8"/>
        <v>180.91666666666666</v>
      </c>
      <c r="J106" s="117">
        <f t="shared" si="13"/>
        <v>120.61111111111111</v>
      </c>
    </row>
    <row r="107" spans="1:10" ht="27" customHeight="1">
      <c r="A107" s="112"/>
      <c r="B107" s="112">
        <v>3121</v>
      </c>
      <c r="C107" s="112" t="s">
        <v>212</v>
      </c>
      <c r="D107" s="113">
        <v>55254</v>
      </c>
      <c r="E107" s="114">
        <v>6000</v>
      </c>
      <c r="F107" s="114"/>
      <c r="G107" s="114"/>
      <c r="H107" s="114">
        <v>10855</v>
      </c>
      <c r="I107" s="105">
        <f t="shared" si="8"/>
        <v>180.91666666666666</v>
      </c>
      <c r="J107" s="105" t="e">
        <f t="shared" si="13"/>
        <v>#DIV/0!</v>
      </c>
    </row>
    <row r="108" spans="1:10" s="132" customFormat="1" ht="27" customHeight="1">
      <c r="A108" s="108"/>
      <c r="B108" s="107">
        <v>313</v>
      </c>
      <c r="C108" s="107" t="s">
        <v>213</v>
      </c>
      <c r="D108" s="109"/>
      <c r="E108" s="116">
        <f>SUM(E109:E109)</f>
        <v>20806.54</v>
      </c>
      <c r="F108" s="116">
        <v>40000</v>
      </c>
      <c r="G108" s="116">
        <v>40000</v>
      </c>
      <c r="H108" s="116">
        <f>SUM(H109:H109)</f>
        <v>47074.385</v>
      </c>
      <c r="I108" s="105">
        <f t="shared" si="8"/>
        <v>226.2480210549183</v>
      </c>
      <c r="J108" s="117">
        <f t="shared" si="13"/>
        <v>117.6859625</v>
      </c>
    </row>
    <row r="109" spans="1:10" ht="27" customHeight="1">
      <c r="A109" s="112"/>
      <c r="B109" s="112">
        <v>3132</v>
      </c>
      <c r="C109" s="112" t="s">
        <v>214</v>
      </c>
      <c r="D109" s="113">
        <v>55254</v>
      </c>
      <c r="E109" s="114">
        <v>20806.54</v>
      </c>
      <c r="F109" s="114"/>
      <c r="G109" s="114"/>
      <c r="H109" s="114">
        <v>47074.385</v>
      </c>
      <c r="I109" s="105">
        <f t="shared" si="8"/>
        <v>226.2480210549183</v>
      </c>
      <c r="J109" s="105" t="e">
        <f t="shared" si="13"/>
        <v>#DIV/0!</v>
      </c>
    </row>
    <row r="110" spans="1:10" s="132" customFormat="1" ht="27" customHeight="1">
      <c r="A110" s="107"/>
      <c r="B110" s="107">
        <v>32</v>
      </c>
      <c r="C110" s="107" t="s">
        <v>145</v>
      </c>
      <c r="D110" s="130"/>
      <c r="E110" s="116">
        <f>SUM(E111+E113)</f>
        <v>11630.22</v>
      </c>
      <c r="F110" s="116">
        <f>SUM(F111+F113)</f>
        <v>32000</v>
      </c>
      <c r="G110" s="116">
        <f>SUM(G111+G113)</f>
        <v>32000</v>
      </c>
      <c r="H110" s="116">
        <f>SUM(H111+H113)</f>
        <v>30063.88</v>
      </c>
      <c r="I110" s="105">
        <f t="shared" si="8"/>
        <v>258.4979475882658</v>
      </c>
      <c r="J110" s="105">
        <f t="shared" si="13"/>
        <v>93.949625</v>
      </c>
    </row>
    <row r="111" spans="1:10" s="132" customFormat="1" ht="27" customHeight="1">
      <c r="A111" s="108"/>
      <c r="B111" s="107">
        <v>321</v>
      </c>
      <c r="C111" s="107" t="s">
        <v>4</v>
      </c>
      <c r="D111" s="109"/>
      <c r="E111" s="116">
        <f>E112</f>
        <v>8625.22</v>
      </c>
      <c r="F111" s="116">
        <v>6000</v>
      </c>
      <c r="G111" s="116">
        <v>6000</v>
      </c>
      <c r="H111" s="116">
        <f>H112</f>
        <v>5865.29</v>
      </c>
      <c r="I111" s="105">
        <f t="shared" si="8"/>
        <v>68.00162778456665</v>
      </c>
      <c r="J111" s="117">
        <f t="shared" si="13"/>
        <v>97.75483333333334</v>
      </c>
    </row>
    <row r="112" spans="1:10" ht="27" customHeight="1">
      <c r="A112" s="112"/>
      <c r="B112" s="112">
        <v>3212</v>
      </c>
      <c r="C112" s="112" t="s">
        <v>215</v>
      </c>
      <c r="D112" s="113">
        <v>55254</v>
      </c>
      <c r="E112" s="114">
        <v>8625.22</v>
      </c>
      <c r="F112" s="114"/>
      <c r="G112" s="114"/>
      <c r="H112" s="114">
        <v>5865.29</v>
      </c>
      <c r="I112" s="105">
        <f t="shared" si="8"/>
        <v>68.00162778456665</v>
      </c>
      <c r="J112" s="105" t="e">
        <f t="shared" si="13"/>
        <v>#DIV/0!</v>
      </c>
    </row>
    <row r="113" spans="1:10" s="132" customFormat="1" ht="27" customHeight="1">
      <c r="A113" s="108"/>
      <c r="B113" s="107" t="s">
        <v>31</v>
      </c>
      <c r="C113" s="107" t="s">
        <v>32</v>
      </c>
      <c r="D113" s="109"/>
      <c r="E113" s="116">
        <f>SUM(E114:E115)</f>
        <v>3005</v>
      </c>
      <c r="F113" s="116">
        <v>26000</v>
      </c>
      <c r="G113" s="116">
        <v>26000</v>
      </c>
      <c r="H113" s="116">
        <f>SUM(H114:H115)</f>
        <v>24198.59</v>
      </c>
      <c r="I113" s="105">
        <f t="shared" si="8"/>
        <v>805.277537437604</v>
      </c>
      <c r="J113" s="117">
        <f t="shared" si="13"/>
        <v>93.0715</v>
      </c>
    </row>
    <row r="114" spans="1:10" ht="27" customHeight="1">
      <c r="A114" s="112"/>
      <c r="B114" s="112">
        <v>3222</v>
      </c>
      <c r="C114" s="112" t="s">
        <v>51</v>
      </c>
      <c r="D114" s="113">
        <v>55254</v>
      </c>
      <c r="E114" s="114">
        <v>1500</v>
      </c>
      <c r="F114" s="114"/>
      <c r="G114" s="114"/>
      <c r="H114" s="114">
        <v>23638.59</v>
      </c>
      <c r="I114" s="105">
        <f t="shared" si="8"/>
        <v>1575.906</v>
      </c>
      <c r="J114" s="105" t="e">
        <f t="shared" si="13"/>
        <v>#DIV/0!</v>
      </c>
    </row>
    <row r="115" spans="1:10" ht="27" customHeight="1">
      <c r="A115" s="112"/>
      <c r="B115" s="112">
        <v>3222</v>
      </c>
      <c r="C115" s="112" t="s">
        <v>51</v>
      </c>
      <c r="D115" s="113">
        <v>55359</v>
      </c>
      <c r="E115" s="114">
        <v>1505</v>
      </c>
      <c r="F115" s="114"/>
      <c r="G115" s="114"/>
      <c r="H115" s="114">
        <v>560</v>
      </c>
      <c r="I115" s="105">
        <f t="shared" si="8"/>
        <v>37.2093023255814</v>
      </c>
      <c r="J115" s="105" t="e">
        <f t="shared" si="13"/>
        <v>#DIV/0!</v>
      </c>
    </row>
    <row r="116" spans="1:10" s="106" customFormat="1" ht="27" customHeight="1">
      <c r="A116" s="159" t="s">
        <v>294</v>
      </c>
      <c r="B116" s="160" t="s">
        <v>235</v>
      </c>
      <c r="C116" s="159" t="s">
        <v>231</v>
      </c>
      <c r="D116" s="161"/>
      <c r="E116" s="162">
        <f>SUM(E117)</f>
        <v>81624.95</v>
      </c>
      <c r="F116" s="162">
        <f>SUM(F117)</f>
        <v>62155.45</v>
      </c>
      <c r="G116" s="162">
        <f>SUM(G117)</f>
        <v>62155.45</v>
      </c>
      <c r="H116" s="162">
        <f>SUM(H117)</f>
        <v>0</v>
      </c>
      <c r="I116" s="163">
        <f t="shared" si="8"/>
        <v>0</v>
      </c>
      <c r="J116" s="163">
        <f t="shared" si="13"/>
        <v>0</v>
      </c>
    </row>
    <row r="117" spans="1:10" ht="27" customHeight="1">
      <c r="A117" s="108"/>
      <c r="B117" s="107">
        <v>3</v>
      </c>
      <c r="C117" s="107" t="s">
        <v>146</v>
      </c>
      <c r="D117" s="109"/>
      <c r="E117" s="116">
        <f>SUM(E118+E121)</f>
        <v>81624.95</v>
      </c>
      <c r="F117" s="116">
        <f>SUM(F119+F121)</f>
        <v>62155.45</v>
      </c>
      <c r="G117" s="116">
        <f>SUM(G118+G121)</f>
        <v>62155.45</v>
      </c>
      <c r="H117" s="116">
        <f>SUM(H118+H121)</f>
        <v>0</v>
      </c>
      <c r="I117" s="105">
        <f t="shared" si="8"/>
        <v>0</v>
      </c>
      <c r="J117" s="117">
        <f t="shared" si="13"/>
        <v>0</v>
      </c>
    </row>
    <row r="118" spans="1:10" s="132" customFormat="1" ht="27" customHeight="1">
      <c r="A118" s="108"/>
      <c r="B118" s="107">
        <v>32</v>
      </c>
      <c r="C118" s="107" t="s">
        <v>145</v>
      </c>
      <c r="D118" s="109"/>
      <c r="E118" s="116">
        <f>SUM(E120)</f>
        <v>0</v>
      </c>
      <c r="F118" s="116">
        <f>SUM(F119)</f>
        <v>62155.45</v>
      </c>
      <c r="G118" s="116">
        <f>SUM(G119)</f>
        <v>62155.45</v>
      </c>
      <c r="H118" s="116">
        <f>SUM(H120)</f>
        <v>0</v>
      </c>
      <c r="I118" s="105" t="e">
        <f t="shared" si="8"/>
        <v>#DIV/0!</v>
      </c>
      <c r="J118" s="105">
        <f aca="true" t="shared" si="15" ref="J118:J123">H118/G118*100</f>
        <v>0</v>
      </c>
    </row>
    <row r="119" spans="1:10" s="132" customFormat="1" ht="27" customHeight="1">
      <c r="A119" s="108"/>
      <c r="B119" s="107">
        <v>329</v>
      </c>
      <c r="C119" s="107" t="s">
        <v>9</v>
      </c>
      <c r="D119" s="109"/>
      <c r="E119" s="116">
        <f>SUM(E120)</f>
        <v>0</v>
      </c>
      <c r="F119" s="116">
        <v>62155.45</v>
      </c>
      <c r="G119" s="116">
        <v>62155.45</v>
      </c>
      <c r="H119" s="116">
        <f>SUM(H120)</f>
        <v>0</v>
      </c>
      <c r="I119" s="105" t="e">
        <f t="shared" si="8"/>
        <v>#DIV/0!</v>
      </c>
      <c r="J119" s="105">
        <f t="shared" si="15"/>
        <v>0</v>
      </c>
    </row>
    <row r="120" spans="1:10" ht="27" customHeight="1">
      <c r="A120" s="131"/>
      <c r="B120" s="112">
        <v>3299</v>
      </c>
      <c r="C120" s="112" t="s">
        <v>26</v>
      </c>
      <c r="D120" s="113">
        <v>53082</v>
      </c>
      <c r="E120" s="114">
        <v>0</v>
      </c>
      <c r="F120" s="114"/>
      <c r="G120" s="114"/>
      <c r="H120" s="114">
        <v>0</v>
      </c>
      <c r="I120" s="105" t="e">
        <f t="shared" si="8"/>
        <v>#DIV/0!</v>
      </c>
      <c r="J120" s="105" t="e">
        <f t="shared" si="15"/>
        <v>#DIV/0!</v>
      </c>
    </row>
    <row r="121" spans="1:10" ht="27" customHeight="1">
      <c r="A121" s="112"/>
      <c r="B121" s="107">
        <v>37</v>
      </c>
      <c r="C121" s="107" t="s">
        <v>232</v>
      </c>
      <c r="D121" s="130"/>
      <c r="E121" s="116">
        <f aca="true" t="shared" si="16" ref="E121:H122">SUM(E122)</f>
        <v>81624.95</v>
      </c>
      <c r="F121" s="116">
        <f t="shared" si="16"/>
        <v>0</v>
      </c>
      <c r="G121" s="116">
        <f t="shared" si="16"/>
        <v>0</v>
      </c>
      <c r="H121" s="116">
        <f t="shared" si="16"/>
        <v>0</v>
      </c>
      <c r="I121" s="105">
        <f t="shared" si="8"/>
        <v>0</v>
      </c>
      <c r="J121" s="105" t="e">
        <f t="shared" si="15"/>
        <v>#DIV/0!</v>
      </c>
    </row>
    <row r="122" spans="1:10" ht="27" customHeight="1">
      <c r="A122" s="112"/>
      <c r="B122" s="107">
        <v>372</v>
      </c>
      <c r="C122" s="107" t="s">
        <v>233</v>
      </c>
      <c r="D122" s="130"/>
      <c r="E122" s="116">
        <f t="shared" si="16"/>
        <v>81624.95</v>
      </c>
      <c r="F122" s="116">
        <v>0</v>
      </c>
      <c r="G122" s="116">
        <v>0</v>
      </c>
      <c r="H122" s="116">
        <f t="shared" si="16"/>
        <v>0</v>
      </c>
      <c r="I122" s="105">
        <f t="shared" si="8"/>
        <v>0</v>
      </c>
      <c r="J122" s="105" t="e">
        <f t="shared" si="15"/>
        <v>#DIV/0!</v>
      </c>
    </row>
    <row r="123" spans="1:10" ht="27" customHeight="1">
      <c r="A123" s="112"/>
      <c r="B123" s="112">
        <v>3722</v>
      </c>
      <c r="C123" s="112" t="s">
        <v>222</v>
      </c>
      <c r="D123" s="113">
        <v>53082</v>
      </c>
      <c r="E123" s="114">
        <v>81624.95</v>
      </c>
      <c r="F123" s="114"/>
      <c r="G123" s="114"/>
      <c r="H123" s="114">
        <v>0</v>
      </c>
      <c r="I123" s="105">
        <f t="shared" si="8"/>
        <v>0</v>
      </c>
      <c r="J123" s="105" t="e">
        <f t="shared" si="15"/>
        <v>#DIV/0!</v>
      </c>
    </row>
    <row r="124" spans="1:10" s="106" customFormat="1" ht="27" customHeight="1">
      <c r="A124" s="159" t="s">
        <v>267</v>
      </c>
      <c r="B124" s="160" t="s">
        <v>234</v>
      </c>
      <c r="C124" s="159" t="s">
        <v>236</v>
      </c>
      <c r="D124" s="161"/>
      <c r="E124" s="162">
        <f aca="true" t="shared" si="17" ref="E124:H125">SUM(E125)</f>
        <v>11559.6</v>
      </c>
      <c r="F124" s="162">
        <f t="shared" si="17"/>
        <v>4500</v>
      </c>
      <c r="G124" s="162">
        <f t="shared" si="17"/>
        <v>4500</v>
      </c>
      <c r="H124" s="162">
        <f t="shared" si="17"/>
        <v>3100</v>
      </c>
      <c r="I124" s="163">
        <f t="shared" si="8"/>
        <v>26.81753693899443</v>
      </c>
      <c r="J124" s="163">
        <f aca="true" t="shared" si="18" ref="J124:J135">H124/G124*100</f>
        <v>68.88888888888889</v>
      </c>
    </row>
    <row r="125" spans="1:10" s="132" customFormat="1" ht="27" customHeight="1">
      <c r="A125" s="107"/>
      <c r="B125" s="107">
        <v>3</v>
      </c>
      <c r="C125" s="107" t="s">
        <v>146</v>
      </c>
      <c r="D125" s="130"/>
      <c r="E125" s="116">
        <f t="shared" si="17"/>
        <v>11559.6</v>
      </c>
      <c r="F125" s="116">
        <f t="shared" si="17"/>
        <v>4500</v>
      </c>
      <c r="G125" s="116">
        <f t="shared" si="17"/>
        <v>4500</v>
      </c>
      <c r="H125" s="116">
        <f t="shared" si="17"/>
        <v>3100</v>
      </c>
      <c r="I125" s="105">
        <f t="shared" si="8"/>
        <v>26.81753693899443</v>
      </c>
      <c r="J125" s="105">
        <f t="shared" si="18"/>
        <v>68.88888888888889</v>
      </c>
    </row>
    <row r="126" spans="1:10" s="132" customFormat="1" ht="27" customHeight="1">
      <c r="A126" s="107"/>
      <c r="B126" s="107">
        <v>32</v>
      </c>
      <c r="C126" s="107" t="s">
        <v>145</v>
      </c>
      <c r="D126" s="130"/>
      <c r="E126" s="116">
        <f>SUM(E127+E129+E131)</f>
        <v>11559.6</v>
      </c>
      <c r="F126" s="116">
        <f>SUM(F127+F129+F131)</f>
        <v>4500</v>
      </c>
      <c r="G126" s="116">
        <f>SUM(G127+G129+G131)</f>
        <v>4500</v>
      </c>
      <c r="H126" s="116">
        <f>SUM(H127+H129+H131)</f>
        <v>3100</v>
      </c>
      <c r="I126" s="105">
        <f t="shared" si="8"/>
        <v>26.81753693899443</v>
      </c>
      <c r="J126" s="105">
        <f t="shared" si="18"/>
        <v>68.88888888888889</v>
      </c>
    </row>
    <row r="127" spans="1:10" s="132" customFormat="1" ht="27" customHeight="1">
      <c r="A127" s="107"/>
      <c r="B127" s="107">
        <v>329</v>
      </c>
      <c r="C127" s="107" t="s">
        <v>9</v>
      </c>
      <c r="D127" s="130"/>
      <c r="E127" s="116">
        <f>SUM(E128)</f>
        <v>6891</v>
      </c>
      <c r="F127" s="116">
        <v>2500</v>
      </c>
      <c r="G127" s="116">
        <v>2500</v>
      </c>
      <c r="H127" s="116">
        <f>SUM(H128)</f>
        <v>3100</v>
      </c>
      <c r="I127" s="105">
        <f t="shared" si="8"/>
        <v>44.98621390219127</v>
      </c>
      <c r="J127" s="105">
        <f t="shared" si="18"/>
        <v>124</v>
      </c>
    </row>
    <row r="128" spans="1:10" ht="27" customHeight="1">
      <c r="A128" s="131"/>
      <c r="B128" s="112">
        <v>3299</v>
      </c>
      <c r="C128" s="112" t="s">
        <v>26</v>
      </c>
      <c r="D128" s="113">
        <v>32300</v>
      </c>
      <c r="E128" s="114">
        <v>6891</v>
      </c>
      <c r="F128" s="114"/>
      <c r="G128" s="114"/>
      <c r="H128" s="114">
        <v>3100</v>
      </c>
      <c r="I128" s="105">
        <f t="shared" si="8"/>
        <v>44.98621390219127</v>
      </c>
      <c r="J128" s="115" t="e">
        <f t="shared" si="18"/>
        <v>#DIV/0!</v>
      </c>
    </row>
    <row r="129" spans="1:10" s="132" customFormat="1" ht="27" customHeight="1">
      <c r="A129" s="108"/>
      <c r="B129" s="107">
        <v>323</v>
      </c>
      <c r="C129" s="107" t="s">
        <v>13</v>
      </c>
      <c r="D129" s="130"/>
      <c r="E129" s="116">
        <f>SUM(E130)</f>
        <v>3668.6</v>
      </c>
      <c r="F129" s="116">
        <v>0</v>
      </c>
      <c r="G129" s="116">
        <v>0</v>
      </c>
      <c r="H129" s="116">
        <f>SUM(H130)</f>
        <v>0</v>
      </c>
      <c r="I129" s="105">
        <f t="shared" si="8"/>
        <v>0</v>
      </c>
      <c r="J129" s="105" t="e">
        <f t="shared" si="18"/>
        <v>#DIV/0!</v>
      </c>
    </row>
    <row r="130" spans="1:10" ht="27" customHeight="1">
      <c r="A130" s="131"/>
      <c r="B130" s="112">
        <v>3232</v>
      </c>
      <c r="C130" s="112" t="s">
        <v>20</v>
      </c>
      <c r="D130" s="113">
        <v>62001</v>
      </c>
      <c r="E130" s="114">
        <v>3668.6</v>
      </c>
      <c r="F130" s="114"/>
      <c r="G130" s="114">
        <v>0</v>
      </c>
      <c r="H130" s="114">
        <v>0</v>
      </c>
      <c r="I130" s="105">
        <f t="shared" si="8"/>
        <v>0</v>
      </c>
      <c r="J130" s="105" t="e">
        <f t="shared" si="18"/>
        <v>#DIV/0!</v>
      </c>
    </row>
    <row r="131" spans="1:10" s="132" customFormat="1" ht="27" customHeight="1">
      <c r="A131" s="108"/>
      <c r="B131" s="107">
        <v>321</v>
      </c>
      <c r="C131" s="107" t="s">
        <v>4</v>
      </c>
      <c r="D131" s="113"/>
      <c r="E131" s="116">
        <f>SUM(E132)</f>
        <v>1000</v>
      </c>
      <c r="F131" s="116">
        <v>2000</v>
      </c>
      <c r="G131" s="116">
        <v>2000</v>
      </c>
      <c r="H131" s="116">
        <f>SUM(H132)</f>
        <v>0</v>
      </c>
      <c r="I131" s="105">
        <f t="shared" si="8"/>
        <v>0</v>
      </c>
      <c r="J131" s="105">
        <f t="shared" si="18"/>
        <v>0</v>
      </c>
    </row>
    <row r="132" spans="1:10" ht="27" customHeight="1">
      <c r="A132" s="131"/>
      <c r="B132" s="112">
        <v>3211</v>
      </c>
      <c r="C132" s="112" t="s">
        <v>7</v>
      </c>
      <c r="D132" s="113">
        <v>62300</v>
      </c>
      <c r="E132" s="114">
        <v>1000</v>
      </c>
      <c r="F132" s="114"/>
      <c r="G132" s="114"/>
      <c r="H132" s="114">
        <v>0</v>
      </c>
      <c r="I132" s="105">
        <f t="shared" si="8"/>
        <v>0</v>
      </c>
      <c r="J132" s="105" t="e">
        <f t="shared" si="18"/>
        <v>#DIV/0!</v>
      </c>
    </row>
    <row r="133" spans="1:10" s="106" customFormat="1" ht="27" customHeight="1">
      <c r="A133" s="159" t="s">
        <v>268</v>
      </c>
      <c r="B133" s="160" t="s">
        <v>237</v>
      </c>
      <c r="C133" s="159" t="s">
        <v>238</v>
      </c>
      <c r="D133" s="161"/>
      <c r="E133" s="162">
        <f>SUM(E134)</f>
        <v>11087.06</v>
      </c>
      <c r="F133" s="162">
        <f>SUM(F134)</f>
        <v>0</v>
      </c>
      <c r="G133" s="162">
        <f>SUM(G134)</f>
        <v>0</v>
      </c>
      <c r="H133" s="162">
        <f>SUM(H134)</f>
        <v>0</v>
      </c>
      <c r="I133" s="163">
        <f aca="true" t="shared" si="19" ref="I133:I197">H133/E133*100</f>
        <v>0</v>
      </c>
      <c r="J133" s="163" t="e">
        <f t="shared" si="18"/>
        <v>#DIV/0!</v>
      </c>
    </row>
    <row r="134" spans="1:10" ht="27" customHeight="1">
      <c r="A134" s="108"/>
      <c r="B134" s="107">
        <v>3</v>
      </c>
      <c r="C134" s="107" t="s">
        <v>146</v>
      </c>
      <c r="D134" s="109"/>
      <c r="E134" s="116">
        <f aca="true" t="shared" si="20" ref="E134:H135">E135</f>
        <v>11087.06</v>
      </c>
      <c r="F134" s="116">
        <f t="shared" si="20"/>
        <v>0</v>
      </c>
      <c r="G134" s="116">
        <f t="shared" si="20"/>
        <v>0</v>
      </c>
      <c r="H134" s="116">
        <f t="shared" si="20"/>
        <v>0</v>
      </c>
      <c r="I134" s="105">
        <f t="shared" si="19"/>
        <v>0</v>
      </c>
      <c r="J134" s="117" t="e">
        <f t="shared" si="18"/>
        <v>#DIV/0!</v>
      </c>
    </row>
    <row r="135" spans="1:10" ht="27" customHeight="1">
      <c r="A135" s="108"/>
      <c r="B135" s="107">
        <v>32</v>
      </c>
      <c r="C135" s="107" t="s">
        <v>145</v>
      </c>
      <c r="D135" s="109"/>
      <c r="E135" s="116">
        <f t="shared" si="20"/>
        <v>11087.06</v>
      </c>
      <c r="F135" s="116">
        <f t="shared" si="20"/>
        <v>0</v>
      </c>
      <c r="G135" s="116">
        <f t="shared" si="20"/>
        <v>0</v>
      </c>
      <c r="H135" s="116">
        <f t="shared" si="20"/>
        <v>0</v>
      </c>
      <c r="I135" s="105">
        <f t="shared" si="19"/>
        <v>0</v>
      </c>
      <c r="J135" s="117" t="e">
        <f t="shared" si="18"/>
        <v>#DIV/0!</v>
      </c>
    </row>
    <row r="136" spans="1:10" ht="27" customHeight="1">
      <c r="A136" s="108"/>
      <c r="B136" s="107">
        <v>329</v>
      </c>
      <c r="C136" s="107" t="s">
        <v>9</v>
      </c>
      <c r="D136" s="109"/>
      <c r="E136" s="116">
        <f>SUM(E137)</f>
        <v>11087.06</v>
      </c>
      <c r="F136" s="116">
        <v>0</v>
      </c>
      <c r="G136" s="116">
        <v>0</v>
      </c>
      <c r="H136" s="116">
        <f>SUM(H137)</f>
        <v>0</v>
      </c>
      <c r="I136" s="105">
        <f t="shared" si="19"/>
        <v>0</v>
      </c>
      <c r="J136" s="117">
        <v>0</v>
      </c>
    </row>
    <row r="137" spans="1:10" ht="27" customHeight="1">
      <c r="A137" s="112"/>
      <c r="B137" s="112">
        <v>3299</v>
      </c>
      <c r="C137" s="112" t="s">
        <v>26</v>
      </c>
      <c r="D137" s="113">
        <v>53082</v>
      </c>
      <c r="E137" s="114">
        <v>11087.06</v>
      </c>
      <c r="F137" s="114"/>
      <c r="G137" s="114"/>
      <c r="H137" s="114">
        <v>0</v>
      </c>
      <c r="I137" s="105">
        <f t="shared" si="19"/>
        <v>0</v>
      </c>
      <c r="J137" s="105" t="e">
        <f>H137/G137*100</f>
        <v>#DIV/0!</v>
      </c>
    </row>
    <row r="138" spans="1:10" s="106" customFormat="1" ht="27" customHeight="1">
      <c r="A138" s="159" t="s">
        <v>269</v>
      </c>
      <c r="B138" s="160" t="s">
        <v>239</v>
      </c>
      <c r="C138" s="159" t="s">
        <v>240</v>
      </c>
      <c r="D138" s="161"/>
      <c r="E138" s="162">
        <f>SUM(E139)</f>
        <v>15925</v>
      </c>
      <c r="F138" s="162">
        <f>SUM(F139)</f>
        <v>2000</v>
      </c>
      <c r="G138" s="162">
        <f>SUM(G139)</f>
        <v>2000</v>
      </c>
      <c r="H138" s="162">
        <f>SUM(H139)</f>
        <v>0</v>
      </c>
      <c r="I138" s="163">
        <f t="shared" si="19"/>
        <v>0</v>
      </c>
      <c r="J138" s="163">
        <f aca="true" t="shared" si="21" ref="J138:J144">H138/G138*100</f>
        <v>0</v>
      </c>
    </row>
    <row r="139" spans="1:10" ht="27" customHeight="1">
      <c r="A139" s="108"/>
      <c r="B139" s="107">
        <v>3</v>
      </c>
      <c r="C139" s="107" t="s">
        <v>146</v>
      </c>
      <c r="D139" s="109"/>
      <c r="E139" s="110">
        <f>SUM(E140,E143)</f>
        <v>15925</v>
      </c>
      <c r="F139" s="110">
        <f>SUM(F140,F143)</f>
        <v>2000</v>
      </c>
      <c r="G139" s="110">
        <f>SUM(G140)</f>
        <v>2000</v>
      </c>
      <c r="H139" s="110">
        <f>SUM(H140,H143)</f>
        <v>0</v>
      </c>
      <c r="I139" s="105">
        <f t="shared" si="19"/>
        <v>0</v>
      </c>
      <c r="J139" s="105">
        <f>H139/G139*100</f>
        <v>0</v>
      </c>
    </row>
    <row r="140" spans="1:10" ht="27" customHeight="1">
      <c r="A140" s="108"/>
      <c r="B140" s="107">
        <v>32</v>
      </c>
      <c r="C140" s="107" t="s">
        <v>145</v>
      </c>
      <c r="D140" s="109"/>
      <c r="E140" s="110">
        <f aca="true" t="shared" si="22" ref="E140:H141">E141</f>
        <v>0</v>
      </c>
      <c r="F140" s="110">
        <f t="shared" si="22"/>
        <v>500</v>
      </c>
      <c r="G140" s="110">
        <f>SUM(G141+G143)</f>
        <v>2000</v>
      </c>
      <c r="H140" s="110">
        <f t="shared" si="22"/>
        <v>0</v>
      </c>
      <c r="I140" s="105" t="e">
        <f t="shared" si="19"/>
        <v>#DIV/0!</v>
      </c>
      <c r="J140" s="105">
        <f>H140/G140*100</f>
        <v>0</v>
      </c>
    </row>
    <row r="141" spans="1:10" s="132" customFormat="1" ht="27" customHeight="1">
      <c r="A141" s="108"/>
      <c r="B141" s="107">
        <v>321</v>
      </c>
      <c r="C141" s="107" t="s">
        <v>4</v>
      </c>
      <c r="D141" s="109"/>
      <c r="E141" s="110">
        <f t="shared" si="22"/>
        <v>0</v>
      </c>
      <c r="F141" s="110">
        <v>500</v>
      </c>
      <c r="G141" s="110">
        <v>500</v>
      </c>
      <c r="H141" s="110">
        <f t="shared" si="22"/>
        <v>0</v>
      </c>
      <c r="I141" s="105" t="e">
        <f t="shared" si="19"/>
        <v>#DIV/0!</v>
      </c>
      <c r="J141" s="105">
        <f t="shared" si="21"/>
        <v>0</v>
      </c>
    </row>
    <row r="142" spans="1:10" ht="27" customHeight="1">
      <c r="A142" s="112"/>
      <c r="B142" s="112">
        <v>3211</v>
      </c>
      <c r="C142" s="112" t="s">
        <v>7</v>
      </c>
      <c r="D142" s="113">
        <v>53080</v>
      </c>
      <c r="E142" s="114">
        <v>0</v>
      </c>
      <c r="F142" s="114"/>
      <c r="G142" s="114"/>
      <c r="H142" s="114">
        <v>0</v>
      </c>
      <c r="I142" s="105" t="e">
        <f t="shared" si="19"/>
        <v>#DIV/0!</v>
      </c>
      <c r="J142" s="105" t="e">
        <f>H142/G142*100</f>
        <v>#DIV/0!</v>
      </c>
    </row>
    <row r="143" spans="1:10" ht="27" customHeight="1">
      <c r="A143" s="108"/>
      <c r="B143" s="107">
        <v>329</v>
      </c>
      <c r="C143" s="107" t="s">
        <v>9</v>
      </c>
      <c r="D143" s="109"/>
      <c r="E143" s="116">
        <f>SUM(E144)</f>
        <v>15925</v>
      </c>
      <c r="F143" s="116">
        <v>1500</v>
      </c>
      <c r="G143" s="116">
        <v>1500</v>
      </c>
      <c r="H143" s="116">
        <f>SUM(H144)</f>
        <v>0</v>
      </c>
      <c r="I143" s="105">
        <f t="shared" si="19"/>
        <v>0</v>
      </c>
      <c r="J143" s="117">
        <f>H143/G143*100</f>
        <v>0</v>
      </c>
    </row>
    <row r="144" spans="1:10" ht="27" customHeight="1">
      <c r="A144" s="131"/>
      <c r="B144" s="112">
        <v>3299</v>
      </c>
      <c r="C144" s="112" t="s">
        <v>26</v>
      </c>
      <c r="D144" s="113">
        <v>53080</v>
      </c>
      <c r="E144" s="114">
        <v>15925</v>
      </c>
      <c r="F144" s="114"/>
      <c r="G144" s="114"/>
      <c r="H144" s="114">
        <v>0</v>
      </c>
      <c r="I144" s="105">
        <f t="shared" si="19"/>
        <v>0</v>
      </c>
      <c r="J144" s="115" t="e">
        <f t="shared" si="21"/>
        <v>#DIV/0!</v>
      </c>
    </row>
    <row r="145" spans="1:10" s="106" customFormat="1" ht="27" customHeight="1">
      <c r="A145" s="159" t="s">
        <v>270</v>
      </c>
      <c r="B145" s="160" t="s">
        <v>241</v>
      </c>
      <c r="C145" s="159" t="s">
        <v>242</v>
      </c>
      <c r="D145" s="161"/>
      <c r="E145" s="162">
        <f>SUM(E146)</f>
        <v>0</v>
      </c>
      <c r="F145" s="162">
        <f>SUM(F146)</f>
        <v>0</v>
      </c>
      <c r="G145" s="162">
        <f>SUM(G146)</f>
        <v>0</v>
      </c>
      <c r="H145" s="162">
        <f>SUM(H146)</f>
        <v>0</v>
      </c>
      <c r="I145" s="163" t="e">
        <f t="shared" si="19"/>
        <v>#DIV/0!</v>
      </c>
      <c r="J145" s="163" t="e">
        <f>H145/G145*100</f>
        <v>#DIV/0!</v>
      </c>
    </row>
    <row r="146" spans="1:10" s="132" customFormat="1" ht="27" customHeight="1">
      <c r="A146" s="107"/>
      <c r="B146" s="107">
        <v>3</v>
      </c>
      <c r="C146" s="107" t="s">
        <v>146</v>
      </c>
      <c r="D146" s="130"/>
      <c r="E146" s="116">
        <v>0</v>
      </c>
      <c r="F146" s="116">
        <f aca="true" t="shared" si="23" ref="F146:G148">SUM(F147)</f>
        <v>0</v>
      </c>
      <c r="G146" s="116">
        <f t="shared" si="23"/>
        <v>0</v>
      </c>
      <c r="H146" s="116">
        <v>0</v>
      </c>
      <c r="I146" s="105" t="e">
        <f t="shared" si="19"/>
        <v>#DIV/0!</v>
      </c>
      <c r="J146" s="105" t="e">
        <f aca="true" t="shared" si="24" ref="J146:J207">H146/G146*100</f>
        <v>#DIV/0!</v>
      </c>
    </row>
    <row r="147" spans="1:10" s="132" customFormat="1" ht="27" customHeight="1">
      <c r="A147" s="107"/>
      <c r="B147" s="107">
        <v>32</v>
      </c>
      <c r="C147" s="107" t="s">
        <v>145</v>
      </c>
      <c r="D147" s="130"/>
      <c r="E147" s="116">
        <v>0</v>
      </c>
      <c r="F147" s="116">
        <f t="shared" si="23"/>
        <v>0</v>
      </c>
      <c r="G147" s="116">
        <f t="shared" si="23"/>
        <v>0</v>
      </c>
      <c r="H147" s="116">
        <v>0</v>
      </c>
      <c r="I147" s="105" t="e">
        <f t="shared" si="19"/>
        <v>#DIV/0!</v>
      </c>
      <c r="J147" s="105" t="e">
        <f t="shared" si="24"/>
        <v>#DIV/0!</v>
      </c>
    </row>
    <row r="148" spans="1:10" s="132" customFormat="1" ht="27" customHeight="1">
      <c r="A148" s="107"/>
      <c r="B148" s="107">
        <v>329</v>
      </c>
      <c r="C148" s="107" t="s">
        <v>9</v>
      </c>
      <c r="D148" s="130"/>
      <c r="E148" s="116">
        <v>0</v>
      </c>
      <c r="F148" s="116">
        <f t="shared" si="23"/>
        <v>0</v>
      </c>
      <c r="G148" s="116">
        <f t="shared" si="23"/>
        <v>0</v>
      </c>
      <c r="H148" s="116">
        <v>0</v>
      </c>
      <c r="I148" s="105" t="e">
        <f t="shared" si="19"/>
        <v>#DIV/0!</v>
      </c>
      <c r="J148" s="105" t="e">
        <f t="shared" si="24"/>
        <v>#DIV/0!</v>
      </c>
    </row>
    <row r="149" spans="1:10" ht="27" customHeight="1">
      <c r="A149" s="112"/>
      <c r="B149" s="112">
        <v>3299</v>
      </c>
      <c r="C149" s="112" t="s">
        <v>26</v>
      </c>
      <c r="D149" s="113">
        <v>53083</v>
      </c>
      <c r="E149" s="114">
        <v>0</v>
      </c>
      <c r="F149" s="114"/>
      <c r="G149" s="114"/>
      <c r="H149" s="114">
        <v>0</v>
      </c>
      <c r="I149" s="105" t="e">
        <f t="shared" si="19"/>
        <v>#DIV/0!</v>
      </c>
      <c r="J149" s="105" t="e">
        <f t="shared" si="24"/>
        <v>#DIV/0!</v>
      </c>
    </row>
    <row r="150" spans="1:10" s="106" customFormat="1" ht="27" customHeight="1">
      <c r="A150" s="159" t="s">
        <v>271</v>
      </c>
      <c r="B150" s="160" t="s">
        <v>243</v>
      </c>
      <c r="C150" s="159" t="s">
        <v>244</v>
      </c>
      <c r="D150" s="161"/>
      <c r="E150" s="162">
        <f>SUM(E151)</f>
        <v>1000</v>
      </c>
      <c r="F150" s="162">
        <f>SUM(F151)</f>
        <v>7000</v>
      </c>
      <c r="G150" s="162">
        <f>SUM(G152+G155)</f>
        <v>7000</v>
      </c>
      <c r="H150" s="162">
        <f>SUM(H151)</f>
        <v>7000</v>
      </c>
      <c r="I150" s="163">
        <f t="shared" si="19"/>
        <v>700</v>
      </c>
      <c r="J150" s="163">
        <f t="shared" si="24"/>
        <v>100</v>
      </c>
    </row>
    <row r="151" spans="1:10" s="132" customFormat="1" ht="27" customHeight="1">
      <c r="A151" s="107"/>
      <c r="B151" s="107">
        <v>3</v>
      </c>
      <c r="C151" s="107" t="s">
        <v>146</v>
      </c>
      <c r="D151" s="130"/>
      <c r="E151" s="116">
        <f>SUM(E152+E155)</f>
        <v>1000</v>
      </c>
      <c r="F151" s="116">
        <f>SUM(F152+F155)</f>
        <v>7000</v>
      </c>
      <c r="G151" s="116">
        <f>SUM(G152)</f>
        <v>2000</v>
      </c>
      <c r="H151" s="116">
        <f>SUM(H152+H155)</f>
        <v>7000</v>
      </c>
      <c r="I151" s="105">
        <f t="shared" si="19"/>
        <v>700</v>
      </c>
      <c r="J151" s="105">
        <f t="shared" si="24"/>
        <v>350</v>
      </c>
    </row>
    <row r="152" spans="1:10" s="132" customFormat="1" ht="27" customHeight="1">
      <c r="A152" s="107"/>
      <c r="B152" s="107">
        <v>32</v>
      </c>
      <c r="C152" s="107" t="s">
        <v>145</v>
      </c>
      <c r="D152" s="130"/>
      <c r="E152" s="116">
        <v>0</v>
      </c>
      <c r="F152" s="116">
        <f>SUM(F153)</f>
        <v>2000</v>
      </c>
      <c r="G152" s="116">
        <f>SUM(G153)</f>
        <v>2000</v>
      </c>
      <c r="H152" s="116">
        <v>2000</v>
      </c>
      <c r="I152" s="105" t="e">
        <f t="shared" si="19"/>
        <v>#DIV/0!</v>
      </c>
      <c r="J152" s="105">
        <f t="shared" si="24"/>
        <v>100</v>
      </c>
    </row>
    <row r="153" spans="1:10" s="132" customFormat="1" ht="27" customHeight="1">
      <c r="A153" s="107"/>
      <c r="B153" s="107">
        <v>322</v>
      </c>
      <c r="C153" s="107" t="s">
        <v>32</v>
      </c>
      <c r="D153" s="130"/>
      <c r="E153" s="116">
        <v>0</v>
      </c>
      <c r="F153" s="116">
        <v>2000</v>
      </c>
      <c r="G153" s="116">
        <v>2000</v>
      </c>
      <c r="H153" s="116">
        <v>2000</v>
      </c>
      <c r="I153" s="105" t="e">
        <f t="shared" si="19"/>
        <v>#DIV/0!</v>
      </c>
      <c r="J153" s="105">
        <f t="shared" si="24"/>
        <v>100</v>
      </c>
    </row>
    <row r="154" spans="1:10" ht="27" customHeight="1">
      <c r="A154" s="112"/>
      <c r="B154" s="112">
        <v>3221</v>
      </c>
      <c r="C154" s="112" t="s">
        <v>42</v>
      </c>
      <c r="D154" s="113">
        <v>11001</v>
      </c>
      <c r="E154" s="114">
        <v>0</v>
      </c>
      <c r="F154" s="114"/>
      <c r="G154" s="114"/>
      <c r="H154" s="114">
        <v>2000</v>
      </c>
      <c r="I154" s="105" t="e">
        <f t="shared" si="19"/>
        <v>#DIV/0!</v>
      </c>
      <c r="J154" s="105" t="e">
        <f t="shared" si="24"/>
        <v>#DIV/0!</v>
      </c>
    </row>
    <row r="155" spans="1:10" s="132" customFormat="1" ht="27" customHeight="1">
      <c r="A155" s="107"/>
      <c r="B155" s="107">
        <v>323</v>
      </c>
      <c r="C155" s="107" t="s">
        <v>13</v>
      </c>
      <c r="D155" s="130"/>
      <c r="E155" s="116">
        <f>SUM(E156:E157)</f>
        <v>1000</v>
      </c>
      <c r="F155" s="116">
        <v>5000</v>
      </c>
      <c r="G155" s="116">
        <v>5000</v>
      </c>
      <c r="H155" s="116">
        <f>SUM(H156:H157)</f>
        <v>5000</v>
      </c>
      <c r="I155" s="105">
        <f t="shared" si="19"/>
        <v>500</v>
      </c>
      <c r="J155" s="105">
        <f t="shared" si="24"/>
        <v>100</v>
      </c>
    </row>
    <row r="156" spans="1:10" ht="27" customHeight="1">
      <c r="A156" s="112"/>
      <c r="B156" s="112">
        <v>3239</v>
      </c>
      <c r="C156" s="112" t="s">
        <v>18</v>
      </c>
      <c r="D156" s="113">
        <v>11001</v>
      </c>
      <c r="E156" s="114">
        <v>0</v>
      </c>
      <c r="F156" s="114"/>
      <c r="G156" s="114"/>
      <c r="H156" s="114">
        <v>5000</v>
      </c>
      <c r="I156" s="105" t="e">
        <f t="shared" si="19"/>
        <v>#DIV/0!</v>
      </c>
      <c r="J156" s="105" t="e">
        <f t="shared" si="24"/>
        <v>#DIV/0!</v>
      </c>
    </row>
    <row r="157" spans="1:10" ht="27" customHeight="1">
      <c r="A157" s="112"/>
      <c r="B157" s="112">
        <v>3239</v>
      </c>
      <c r="C157" s="112" t="s">
        <v>18</v>
      </c>
      <c r="D157" s="113">
        <v>55254</v>
      </c>
      <c r="E157" s="114">
        <v>1000</v>
      </c>
      <c r="F157" s="114"/>
      <c r="G157" s="114"/>
      <c r="H157" s="114">
        <v>0</v>
      </c>
      <c r="I157" s="105">
        <f t="shared" si="19"/>
        <v>0</v>
      </c>
      <c r="J157" s="105" t="e">
        <f t="shared" si="24"/>
        <v>#DIV/0!</v>
      </c>
    </row>
    <row r="158" spans="1:10" s="106" customFormat="1" ht="27" customHeight="1">
      <c r="A158" s="159" t="s">
        <v>272</v>
      </c>
      <c r="B158" s="160" t="s">
        <v>245</v>
      </c>
      <c r="C158" s="159" t="s">
        <v>246</v>
      </c>
      <c r="D158" s="161"/>
      <c r="E158" s="162">
        <f aca="true" t="shared" si="25" ref="E158:H159">SUM(E159)</f>
        <v>9804.37</v>
      </c>
      <c r="F158" s="162">
        <f t="shared" si="25"/>
        <v>20000</v>
      </c>
      <c r="G158" s="162">
        <f t="shared" si="25"/>
        <v>20000</v>
      </c>
      <c r="H158" s="162">
        <f t="shared" si="25"/>
        <v>14576.77</v>
      </c>
      <c r="I158" s="163">
        <f t="shared" si="19"/>
        <v>148.6762535481627</v>
      </c>
      <c r="J158" s="163">
        <f t="shared" si="24"/>
        <v>72.88385000000001</v>
      </c>
    </row>
    <row r="159" spans="1:10" s="132" customFormat="1" ht="27" customHeight="1">
      <c r="A159" s="107"/>
      <c r="B159" s="107">
        <v>3</v>
      </c>
      <c r="C159" s="107" t="s">
        <v>146</v>
      </c>
      <c r="D159" s="130"/>
      <c r="E159" s="116">
        <f t="shared" si="25"/>
        <v>9804.37</v>
      </c>
      <c r="F159" s="116">
        <f t="shared" si="25"/>
        <v>20000</v>
      </c>
      <c r="G159" s="116">
        <f t="shared" si="25"/>
        <v>20000</v>
      </c>
      <c r="H159" s="116">
        <f t="shared" si="25"/>
        <v>14576.77</v>
      </c>
      <c r="I159" s="105">
        <f t="shared" si="19"/>
        <v>148.6762535481627</v>
      </c>
      <c r="J159" s="105">
        <f t="shared" si="24"/>
        <v>72.88385000000001</v>
      </c>
    </row>
    <row r="160" spans="1:10" s="132" customFormat="1" ht="27" customHeight="1">
      <c r="A160" s="107"/>
      <c r="B160" s="107">
        <v>32</v>
      </c>
      <c r="C160" s="107" t="s">
        <v>145</v>
      </c>
      <c r="D160" s="130"/>
      <c r="E160" s="116">
        <f>SUM(E162)</f>
        <v>9804.37</v>
      </c>
      <c r="F160" s="116">
        <f>SUM(F161)</f>
        <v>20000</v>
      </c>
      <c r="G160" s="116">
        <f>SUM(G161)</f>
        <v>20000</v>
      </c>
      <c r="H160" s="116">
        <f>SUM(H162)</f>
        <v>14576.77</v>
      </c>
      <c r="I160" s="105">
        <f t="shared" si="19"/>
        <v>148.6762535481627</v>
      </c>
      <c r="J160" s="105">
        <f t="shared" si="24"/>
        <v>72.88385000000001</v>
      </c>
    </row>
    <row r="161" spans="1:10" s="132" customFormat="1" ht="27" customHeight="1">
      <c r="A161" s="108"/>
      <c r="B161" s="107">
        <v>322</v>
      </c>
      <c r="C161" s="107" t="s">
        <v>32</v>
      </c>
      <c r="D161" s="109"/>
      <c r="E161" s="116">
        <f>E162</f>
        <v>9804.37</v>
      </c>
      <c r="F161" s="116">
        <v>20000</v>
      </c>
      <c r="G161" s="116">
        <v>20000</v>
      </c>
      <c r="H161" s="116">
        <f>H162</f>
        <v>14576.77</v>
      </c>
      <c r="I161" s="105">
        <f t="shared" si="19"/>
        <v>148.6762535481627</v>
      </c>
      <c r="J161" s="105">
        <f t="shared" si="24"/>
        <v>72.88385000000001</v>
      </c>
    </row>
    <row r="162" spans="1:10" ht="27" customHeight="1">
      <c r="A162" s="112"/>
      <c r="B162" s="112">
        <v>3222</v>
      </c>
      <c r="C162" s="112" t="s">
        <v>51</v>
      </c>
      <c r="D162" s="113">
        <v>53060</v>
      </c>
      <c r="E162" s="114">
        <v>9804.37</v>
      </c>
      <c r="F162" s="114"/>
      <c r="G162" s="114"/>
      <c r="H162" s="114">
        <v>14576.77</v>
      </c>
      <c r="I162" s="105">
        <f t="shared" si="19"/>
        <v>148.6762535481627</v>
      </c>
      <c r="J162" s="105" t="e">
        <f t="shared" si="24"/>
        <v>#DIV/0!</v>
      </c>
    </row>
    <row r="163" spans="1:10" ht="27" customHeight="1">
      <c r="A163" s="151">
        <v>2302</v>
      </c>
      <c r="B163" s="152" t="s">
        <v>247</v>
      </c>
      <c r="C163" s="151" t="s">
        <v>224</v>
      </c>
      <c r="D163" s="152"/>
      <c r="E163" s="153">
        <f>SUM(E164+E171)</f>
        <v>567</v>
      </c>
      <c r="F163" s="153">
        <f>SUM(F164+F171)</f>
        <v>2902</v>
      </c>
      <c r="G163" s="153">
        <f>SUM(G164+G171)</f>
        <v>2902</v>
      </c>
      <c r="H163" s="153">
        <f>SUM(H164+H171)</f>
        <v>2902</v>
      </c>
      <c r="I163" s="154">
        <f t="shared" si="19"/>
        <v>511.81657848324517</v>
      </c>
      <c r="J163" s="154">
        <f t="shared" si="24"/>
        <v>100</v>
      </c>
    </row>
    <row r="164" spans="1:10" ht="27" customHeight="1">
      <c r="A164" s="168" t="s">
        <v>323</v>
      </c>
      <c r="B164" s="169" t="s">
        <v>324</v>
      </c>
      <c r="C164" s="168" t="s">
        <v>325</v>
      </c>
      <c r="D164" s="169"/>
      <c r="E164" s="170">
        <f aca="true" t="shared" si="26" ref="E164:H165">SUM(E165)</f>
        <v>0</v>
      </c>
      <c r="F164" s="170">
        <f t="shared" si="26"/>
        <v>2200</v>
      </c>
      <c r="G164" s="170">
        <f t="shared" si="26"/>
        <v>2200</v>
      </c>
      <c r="H164" s="170">
        <f t="shared" si="26"/>
        <v>2200</v>
      </c>
      <c r="I164" s="163" t="e">
        <f aca="true" t="shared" si="27" ref="I164:I170">H164/E164*100</f>
        <v>#DIV/0!</v>
      </c>
      <c r="J164" s="163">
        <f aca="true" t="shared" si="28" ref="J164:J170">H164/G164*100</f>
        <v>100</v>
      </c>
    </row>
    <row r="165" spans="1:10" ht="27" customHeight="1">
      <c r="A165" s="108"/>
      <c r="B165" s="107">
        <v>3</v>
      </c>
      <c r="C165" s="107" t="s">
        <v>146</v>
      </c>
      <c r="D165" s="109"/>
      <c r="E165" s="116">
        <f t="shared" si="26"/>
        <v>0</v>
      </c>
      <c r="F165" s="116">
        <f t="shared" si="26"/>
        <v>2200</v>
      </c>
      <c r="G165" s="116">
        <f t="shared" si="26"/>
        <v>2200</v>
      </c>
      <c r="H165" s="116">
        <f t="shared" si="26"/>
        <v>2200</v>
      </c>
      <c r="I165" s="150" t="e">
        <f t="shared" si="27"/>
        <v>#DIV/0!</v>
      </c>
      <c r="J165" s="150">
        <f t="shared" si="28"/>
        <v>100</v>
      </c>
    </row>
    <row r="166" spans="1:10" ht="27" customHeight="1">
      <c r="A166" s="108"/>
      <c r="B166" s="107">
        <v>31</v>
      </c>
      <c r="C166" s="107" t="s">
        <v>209</v>
      </c>
      <c r="D166" s="109"/>
      <c r="E166" s="116">
        <f>SUM(E167+E169)</f>
        <v>0</v>
      </c>
      <c r="F166" s="116">
        <f>SUM(F167+F169)</f>
        <v>2200</v>
      </c>
      <c r="G166" s="116">
        <f>SUM(G167+G169)</f>
        <v>2200</v>
      </c>
      <c r="H166" s="116">
        <f>SUM(H167+H169)</f>
        <v>2200</v>
      </c>
      <c r="I166" s="150" t="e">
        <f t="shared" si="27"/>
        <v>#DIV/0!</v>
      </c>
      <c r="J166" s="150">
        <f t="shared" si="28"/>
        <v>100</v>
      </c>
    </row>
    <row r="167" spans="1:10" ht="27" customHeight="1">
      <c r="A167" s="108"/>
      <c r="B167" s="107">
        <v>311</v>
      </c>
      <c r="C167" s="107" t="s">
        <v>210</v>
      </c>
      <c r="D167" s="109"/>
      <c r="E167" s="116">
        <f>E169</f>
        <v>0</v>
      </c>
      <c r="F167" s="116">
        <v>1817.7</v>
      </c>
      <c r="G167" s="116">
        <v>1817.7</v>
      </c>
      <c r="H167" s="116">
        <v>1817.7</v>
      </c>
      <c r="I167" s="150" t="e">
        <f t="shared" si="27"/>
        <v>#DIV/0!</v>
      </c>
      <c r="J167" s="150">
        <f t="shared" si="28"/>
        <v>100</v>
      </c>
    </row>
    <row r="168" spans="1:10" ht="27" customHeight="1">
      <c r="A168" s="108"/>
      <c r="B168" s="112">
        <v>3111</v>
      </c>
      <c r="C168" s="112" t="s">
        <v>211</v>
      </c>
      <c r="D168" s="113">
        <v>11001</v>
      </c>
      <c r="E168" s="114">
        <v>0</v>
      </c>
      <c r="F168" s="114"/>
      <c r="G168" s="114"/>
      <c r="H168" s="114">
        <v>1817.7</v>
      </c>
      <c r="I168" s="150" t="e">
        <f t="shared" si="27"/>
        <v>#DIV/0!</v>
      </c>
      <c r="J168" s="150" t="e">
        <f t="shared" si="28"/>
        <v>#DIV/0!</v>
      </c>
    </row>
    <row r="169" spans="1:10" ht="27" customHeight="1">
      <c r="A169" s="108"/>
      <c r="B169" s="107">
        <v>313</v>
      </c>
      <c r="C169" s="107" t="s">
        <v>213</v>
      </c>
      <c r="D169" s="109"/>
      <c r="E169" s="116">
        <f>SUM(E170:E170)</f>
        <v>0</v>
      </c>
      <c r="F169" s="116">
        <v>382.3</v>
      </c>
      <c r="G169" s="116">
        <v>382.3</v>
      </c>
      <c r="H169" s="116">
        <f>SUM(H170:H170)</f>
        <v>382.3</v>
      </c>
      <c r="I169" s="150" t="e">
        <f t="shared" si="27"/>
        <v>#DIV/0!</v>
      </c>
      <c r="J169" s="150">
        <f t="shared" si="28"/>
        <v>100</v>
      </c>
    </row>
    <row r="170" spans="1:10" ht="27" customHeight="1">
      <c r="A170" s="112"/>
      <c r="B170" s="112">
        <v>3132</v>
      </c>
      <c r="C170" s="112" t="s">
        <v>214</v>
      </c>
      <c r="D170" s="113">
        <v>11001</v>
      </c>
      <c r="E170" s="114">
        <v>0</v>
      </c>
      <c r="F170" s="114"/>
      <c r="G170" s="114"/>
      <c r="H170" s="114">
        <v>382.3</v>
      </c>
      <c r="I170" s="150" t="e">
        <f t="shared" si="27"/>
        <v>#DIV/0!</v>
      </c>
      <c r="J170" s="150" t="e">
        <f t="shared" si="28"/>
        <v>#DIV/0!</v>
      </c>
    </row>
    <row r="171" spans="1:10" s="106" customFormat="1" ht="27" customHeight="1">
      <c r="A171" s="159" t="s">
        <v>273</v>
      </c>
      <c r="B171" s="160" t="s">
        <v>248</v>
      </c>
      <c r="C171" s="159" t="s">
        <v>249</v>
      </c>
      <c r="D171" s="161"/>
      <c r="E171" s="162">
        <f aca="true" t="shared" si="29" ref="E171:H174">E172</f>
        <v>567</v>
      </c>
      <c r="F171" s="162">
        <f t="shared" si="29"/>
        <v>702</v>
      </c>
      <c r="G171" s="162">
        <f t="shared" si="29"/>
        <v>702</v>
      </c>
      <c r="H171" s="162">
        <f t="shared" si="29"/>
        <v>702</v>
      </c>
      <c r="I171" s="163">
        <f t="shared" si="19"/>
        <v>123.80952380952381</v>
      </c>
      <c r="J171" s="163">
        <f t="shared" si="24"/>
        <v>100</v>
      </c>
    </row>
    <row r="172" spans="1:10" ht="27" customHeight="1">
      <c r="A172" s="108"/>
      <c r="B172" s="107">
        <v>3</v>
      </c>
      <c r="C172" s="107" t="s">
        <v>146</v>
      </c>
      <c r="D172" s="109"/>
      <c r="E172" s="116">
        <f t="shared" si="29"/>
        <v>567</v>
      </c>
      <c r="F172" s="116">
        <f t="shared" si="29"/>
        <v>702</v>
      </c>
      <c r="G172" s="116">
        <f t="shared" si="29"/>
        <v>702</v>
      </c>
      <c r="H172" s="116">
        <f t="shared" si="29"/>
        <v>702</v>
      </c>
      <c r="I172" s="105">
        <f t="shared" si="19"/>
        <v>123.80952380952381</v>
      </c>
      <c r="J172" s="105">
        <f t="shared" si="24"/>
        <v>100</v>
      </c>
    </row>
    <row r="173" spans="1:10" ht="27" customHeight="1">
      <c r="A173" s="108"/>
      <c r="B173" s="107">
        <v>32</v>
      </c>
      <c r="C173" s="107" t="s">
        <v>145</v>
      </c>
      <c r="D173" s="109"/>
      <c r="E173" s="110">
        <f t="shared" si="29"/>
        <v>567</v>
      </c>
      <c r="F173" s="110">
        <f t="shared" si="29"/>
        <v>702</v>
      </c>
      <c r="G173" s="110">
        <f t="shared" si="29"/>
        <v>702</v>
      </c>
      <c r="H173" s="110">
        <f t="shared" si="29"/>
        <v>702</v>
      </c>
      <c r="I173" s="105">
        <f t="shared" si="19"/>
        <v>123.80952380952381</v>
      </c>
      <c r="J173" s="105">
        <f t="shared" si="24"/>
        <v>100</v>
      </c>
    </row>
    <row r="174" spans="1:10" ht="27" customHeight="1">
      <c r="A174" s="108"/>
      <c r="B174" s="107">
        <v>322</v>
      </c>
      <c r="C174" s="107" t="s">
        <v>32</v>
      </c>
      <c r="D174" s="109"/>
      <c r="E174" s="110">
        <f t="shared" si="29"/>
        <v>567</v>
      </c>
      <c r="F174" s="110">
        <v>702</v>
      </c>
      <c r="G174" s="110">
        <v>702</v>
      </c>
      <c r="H174" s="110">
        <f t="shared" si="29"/>
        <v>702</v>
      </c>
      <c r="I174" s="105">
        <f t="shared" si="19"/>
        <v>123.80952380952381</v>
      </c>
      <c r="J174" s="105">
        <f t="shared" si="24"/>
        <v>100</v>
      </c>
    </row>
    <row r="175" spans="1:10" ht="27" customHeight="1">
      <c r="A175" s="112"/>
      <c r="B175" s="112">
        <v>3222</v>
      </c>
      <c r="C175" s="112" t="s">
        <v>51</v>
      </c>
      <c r="D175" s="113">
        <v>53060</v>
      </c>
      <c r="E175" s="114">
        <v>567</v>
      </c>
      <c r="F175" s="114"/>
      <c r="G175" s="114"/>
      <c r="H175" s="114">
        <v>702</v>
      </c>
      <c r="I175" s="105">
        <f t="shared" si="19"/>
        <v>123.80952380952381</v>
      </c>
      <c r="J175" s="105" t="e">
        <f t="shared" si="24"/>
        <v>#DIV/0!</v>
      </c>
    </row>
    <row r="176" spans="1:10" ht="27" customHeight="1">
      <c r="A176" s="151">
        <v>2401</v>
      </c>
      <c r="B176" s="152" t="s">
        <v>250</v>
      </c>
      <c r="C176" s="151" t="s">
        <v>251</v>
      </c>
      <c r="D176" s="152"/>
      <c r="E176" s="153">
        <f>SUM(E177+E182)</f>
        <v>62039.69</v>
      </c>
      <c r="F176" s="153">
        <f>SUM(F177+F182)</f>
        <v>241910.24</v>
      </c>
      <c r="G176" s="153">
        <f>SUM(G177+G182)</f>
        <v>241910.24</v>
      </c>
      <c r="H176" s="153">
        <f>SUM(H177)</f>
        <v>239830.24</v>
      </c>
      <c r="I176" s="156">
        <f>SUM(I177)</f>
        <v>386.5754970729222</v>
      </c>
      <c r="J176" s="156">
        <f>SUM(J177)</f>
        <v>100</v>
      </c>
    </row>
    <row r="177" spans="1:10" s="106" customFormat="1" ht="27" customHeight="1">
      <c r="A177" s="168" t="s">
        <v>278</v>
      </c>
      <c r="B177" s="169" t="s">
        <v>279</v>
      </c>
      <c r="C177" s="168" t="s">
        <v>280</v>
      </c>
      <c r="D177" s="169"/>
      <c r="E177" s="170">
        <f>SUM(E178)</f>
        <v>62039.69</v>
      </c>
      <c r="F177" s="170">
        <f>SUM(F178)</f>
        <v>239830.24</v>
      </c>
      <c r="G177" s="170">
        <f>SUM(G178)</f>
        <v>239830.24</v>
      </c>
      <c r="H177" s="170">
        <f>SUM(H178)</f>
        <v>239830.24</v>
      </c>
      <c r="I177" s="163">
        <f t="shared" si="19"/>
        <v>386.5754970729222</v>
      </c>
      <c r="J177" s="163">
        <f t="shared" si="24"/>
        <v>100</v>
      </c>
    </row>
    <row r="178" spans="1:10" ht="27" customHeight="1">
      <c r="A178" s="108"/>
      <c r="B178" s="107">
        <v>3</v>
      </c>
      <c r="C178" s="107" t="s">
        <v>146</v>
      </c>
      <c r="D178" s="109"/>
      <c r="E178" s="116">
        <f aca="true" t="shared" si="30" ref="E178:H180">E179</f>
        <v>62039.69</v>
      </c>
      <c r="F178" s="116">
        <f t="shared" si="30"/>
        <v>239830.24</v>
      </c>
      <c r="G178" s="116">
        <f t="shared" si="30"/>
        <v>239830.24</v>
      </c>
      <c r="H178" s="116">
        <f t="shared" si="30"/>
        <v>239830.24</v>
      </c>
      <c r="I178" s="105">
        <f t="shared" si="19"/>
        <v>386.5754970729222</v>
      </c>
      <c r="J178" s="105">
        <f t="shared" si="24"/>
        <v>100</v>
      </c>
    </row>
    <row r="179" spans="1:10" ht="27" customHeight="1">
      <c r="A179" s="108"/>
      <c r="B179" s="107">
        <v>32</v>
      </c>
      <c r="C179" s="107" t="s">
        <v>145</v>
      </c>
      <c r="D179" s="109"/>
      <c r="E179" s="110">
        <f t="shared" si="30"/>
        <v>62039.69</v>
      </c>
      <c r="F179" s="110">
        <f t="shared" si="30"/>
        <v>239830.24</v>
      </c>
      <c r="G179" s="110">
        <f t="shared" si="30"/>
        <v>239830.24</v>
      </c>
      <c r="H179" s="110">
        <f t="shared" si="30"/>
        <v>239830.24</v>
      </c>
      <c r="I179" s="105">
        <f t="shared" si="19"/>
        <v>386.5754970729222</v>
      </c>
      <c r="J179" s="105">
        <f t="shared" si="24"/>
        <v>100</v>
      </c>
    </row>
    <row r="180" spans="1:10" ht="27" customHeight="1">
      <c r="A180" s="108"/>
      <c r="B180" s="107">
        <v>323</v>
      </c>
      <c r="C180" s="107" t="s">
        <v>252</v>
      </c>
      <c r="D180" s="109"/>
      <c r="E180" s="110">
        <f t="shared" si="30"/>
        <v>62039.69</v>
      </c>
      <c r="F180" s="110">
        <v>239830.24</v>
      </c>
      <c r="G180" s="110">
        <v>239830.24</v>
      </c>
      <c r="H180" s="110">
        <f t="shared" si="30"/>
        <v>239830.24</v>
      </c>
      <c r="I180" s="105">
        <f t="shared" si="19"/>
        <v>386.5754970729222</v>
      </c>
      <c r="J180" s="105">
        <f t="shared" si="24"/>
        <v>100</v>
      </c>
    </row>
    <row r="181" spans="1:10" ht="27" customHeight="1">
      <c r="A181" s="112"/>
      <c r="B181" s="112">
        <v>3232</v>
      </c>
      <c r="C181" s="112" t="s">
        <v>20</v>
      </c>
      <c r="D181" s="113">
        <v>48005</v>
      </c>
      <c r="E181" s="114">
        <v>62039.69</v>
      </c>
      <c r="F181" s="114"/>
      <c r="G181" s="114"/>
      <c r="H181" s="114">
        <v>239830.24</v>
      </c>
      <c r="I181" s="105">
        <f t="shared" si="19"/>
        <v>386.5754970729222</v>
      </c>
      <c r="J181" s="105" t="e">
        <f t="shared" si="24"/>
        <v>#DIV/0!</v>
      </c>
    </row>
    <row r="182" spans="1:10" ht="27" customHeight="1">
      <c r="A182" s="171" t="s">
        <v>326</v>
      </c>
      <c r="B182" s="169" t="s">
        <v>327</v>
      </c>
      <c r="C182" s="168" t="s">
        <v>328</v>
      </c>
      <c r="D182" s="172"/>
      <c r="E182" s="162">
        <f aca="true" t="shared" si="31" ref="E182:G183">SUM(E183)</f>
        <v>0</v>
      </c>
      <c r="F182" s="162">
        <f t="shared" si="31"/>
        <v>2080</v>
      </c>
      <c r="G182" s="162">
        <f t="shared" si="31"/>
        <v>2080</v>
      </c>
      <c r="H182" s="162"/>
      <c r="I182" s="163"/>
      <c r="J182" s="163"/>
    </row>
    <row r="183" spans="1:10" ht="27" customHeight="1">
      <c r="A183" s="130"/>
      <c r="B183" s="107">
        <v>3</v>
      </c>
      <c r="C183" s="107" t="s">
        <v>146</v>
      </c>
      <c r="D183" s="113"/>
      <c r="E183" s="116">
        <f t="shared" si="31"/>
        <v>0</v>
      </c>
      <c r="F183" s="116">
        <f t="shared" si="31"/>
        <v>2080</v>
      </c>
      <c r="G183" s="116">
        <f t="shared" si="31"/>
        <v>2080</v>
      </c>
      <c r="H183" s="116"/>
      <c r="I183" s="105"/>
      <c r="J183" s="105"/>
    </row>
    <row r="184" spans="1:10" ht="27" customHeight="1">
      <c r="A184" s="130"/>
      <c r="B184" s="107">
        <v>32</v>
      </c>
      <c r="C184" s="107" t="s">
        <v>145</v>
      </c>
      <c r="D184" s="113"/>
      <c r="E184" s="116">
        <f>SUM(E185:E186)</f>
        <v>0</v>
      </c>
      <c r="F184" s="116">
        <f>SUM(F185)</f>
        <v>2080</v>
      </c>
      <c r="G184" s="116">
        <f>SUM(G185)</f>
        <v>2080</v>
      </c>
      <c r="H184" s="116"/>
      <c r="I184" s="105"/>
      <c r="J184" s="105"/>
    </row>
    <row r="185" spans="1:10" ht="27" customHeight="1">
      <c r="A185" s="130"/>
      <c r="B185" s="107">
        <v>322</v>
      </c>
      <c r="C185" s="107" t="s">
        <v>32</v>
      </c>
      <c r="D185" s="113"/>
      <c r="E185" s="116">
        <f>SUM(E186)</f>
        <v>0</v>
      </c>
      <c r="F185" s="116">
        <v>2080</v>
      </c>
      <c r="G185" s="116">
        <v>2080</v>
      </c>
      <c r="H185" s="116"/>
      <c r="I185" s="105"/>
      <c r="J185" s="105"/>
    </row>
    <row r="186" spans="1:10" ht="27" customHeight="1">
      <c r="A186" s="112"/>
      <c r="B186" s="112">
        <v>3224</v>
      </c>
      <c r="C186" s="112" t="s">
        <v>44</v>
      </c>
      <c r="D186" s="113">
        <v>32300</v>
      </c>
      <c r="E186" s="114">
        <v>0</v>
      </c>
      <c r="F186" s="114"/>
      <c r="G186" s="114"/>
      <c r="H186" s="114"/>
      <c r="I186" s="105"/>
      <c r="J186" s="105"/>
    </row>
    <row r="187" spans="1:10" ht="27" customHeight="1">
      <c r="A187" s="151">
        <v>2403</v>
      </c>
      <c r="B187" s="152" t="s">
        <v>281</v>
      </c>
      <c r="C187" s="151" t="s">
        <v>282</v>
      </c>
      <c r="D187" s="152"/>
      <c r="E187" s="153">
        <f aca="true" t="shared" si="32" ref="E187:H191">SUM(E188)</f>
        <v>34300</v>
      </c>
      <c r="F187" s="153">
        <f t="shared" si="32"/>
        <v>124993.43</v>
      </c>
      <c r="G187" s="153">
        <f t="shared" si="32"/>
        <v>124993.43</v>
      </c>
      <c r="H187" s="153">
        <f t="shared" si="32"/>
        <v>105950</v>
      </c>
      <c r="I187" s="154">
        <f t="shared" si="19"/>
        <v>308.89212827988337</v>
      </c>
      <c r="J187" s="154">
        <f t="shared" si="24"/>
        <v>84.76445521976636</v>
      </c>
    </row>
    <row r="188" spans="1:10" s="106" customFormat="1" ht="27" customHeight="1">
      <c r="A188" s="168" t="s">
        <v>283</v>
      </c>
      <c r="B188" s="169" t="s">
        <v>284</v>
      </c>
      <c r="C188" s="168" t="s">
        <v>285</v>
      </c>
      <c r="D188" s="169"/>
      <c r="E188" s="170">
        <f t="shared" si="32"/>
        <v>34300</v>
      </c>
      <c r="F188" s="170">
        <f t="shared" si="32"/>
        <v>124993.43</v>
      </c>
      <c r="G188" s="170">
        <f t="shared" si="32"/>
        <v>124993.43</v>
      </c>
      <c r="H188" s="170">
        <f t="shared" si="32"/>
        <v>105950</v>
      </c>
      <c r="I188" s="163">
        <f t="shared" si="19"/>
        <v>308.89212827988337</v>
      </c>
      <c r="J188" s="163">
        <f t="shared" si="24"/>
        <v>84.76445521976636</v>
      </c>
    </row>
    <row r="189" spans="1:10" s="136" customFormat="1" ht="27" customHeight="1">
      <c r="A189" s="133"/>
      <c r="B189" s="133">
        <v>4</v>
      </c>
      <c r="C189" s="107" t="s">
        <v>150</v>
      </c>
      <c r="D189" s="134"/>
      <c r="E189" s="135">
        <f t="shared" si="32"/>
        <v>34300</v>
      </c>
      <c r="F189" s="135">
        <f t="shared" si="32"/>
        <v>124993.43</v>
      </c>
      <c r="G189" s="135">
        <f t="shared" si="32"/>
        <v>124993.43</v>
      </c>
      <c r="H189" s="135">
        <f t="shared" si="32"/>
        <v>105950</v>
      </c>
      <c r="I189" s="105">
        <f t="shared" si="19"/>
        <v>308.89212827988337</v>
      </c>
      <c r="J189" s="105">
        <f t="shared" si="24"/>
        <v>84.76445521976636</v>
      </c>
    </row>
    <row r="190" spans="1:10" s="132" customFormat="1" ht="27" customHeight="1">
      <c r="A190" s="107"/>
      <c r="B190" s="107">
        <v>41</v>
      </c>
      <c r="C190" s="107" t="s">
        <v>286</v>
      </c>
      <c r="D190" s="130"/>
      <c r="E190" s="116">
        <f t="shared" si="32"/>
        <v>34300</v>
      </c>
      <c r="F190" s="116">
        <f t="shared" si="32"/>
        <v>124993.43</v>
      </c>
      <c r="G190" s="116">
        <f t="shared" si="32"/>
        <v>124993.43</v>
      </c>
      <c r="H190" s="116">
        <f t="shared" si="32"/>
        <v>105950</v>
      </c>
      <c r="I190" s="105">
        <f t="shared" si="19"/>
        <v>308.89212827988337</v>
      </c>
      <c r="J190" s="105">
        <f t="shared" si="24"/>
        <v>84.76445521976636</v>
      </c>
    </row>
    <row r="191" spans="1:10" s="132" customFormat="1" ht="27" customHeight="1">
      <c r="A191" s="107"/>
      <c r="B191" s="107">
        <v>412</v>
      </c>
      <c r="C191" s="107" t="s">
        <v>287</v>
      </c>
      <c r="D191" s="130"/>
      <c r="E191" s="116">
        <f t="shared" si="32"/>
        <v>34300</v>
      </c>
      <c r="F191" s="116">
        <v>124993.43</v>
      </c>
      <c r="G191" s="116">
        <v>124993.43</v>
      </c>
      <c r="H191" s="116">
        <f t="shared" si="32"/>
        <v>105950</v>
      </c>
      <c r="I191" s="105">
        <f t="shared" si="19"/>
        <v>308.89212827988337</v>
      </c>
      <c r="J191" s="105">
        <f t="shared" si="24"/>
        <v>84.76445521976636</v>
      </c>
    </row>
    <row r="192" spans="1:10" ht="27" customHeight="1">
      <c r="A192" s="112"/>
      <c r="B192" s="112">
        <v>4126</v>
      </c>
      <c r="C192" s="112" t="s">
        <v>293</v>
      </c>
      <c r="D192" s="113">
        <v>48006</v>
      </c>
      <c r="E192" s="114">
        <v>34300</v>
      </c>
      <c r="F192" s="114"/>
      <c r="G192" s="114"/>
      <c r="H192" s="114">
        <v>105950</v>
      </c>
      <c r="I192" s="105">
        <f t="shared" si="19"/>
        <v>308.89212827988337</v>
      </c>
      <c r="J192" s="105" t="e">
        <f t="shared" si="24"/>
        <v>#DIV/0!</v>
      </c>
    </row>
    <row r="193" spans="1:10" ht="27" customHeight="1">
      <c r="A193" s="151">
        <v>2405</v>
      </c>
      <c r="B193" s="152" t="s">
        <v>253</v>
      </c>
      <c r="C193" s="151" t="s">
        <v>254</v>
      </c>
      <c r="D193" s="152"/>
      <c r="E193" s="153">
        <f>SUM(E194)</f>
        <v>53301.75</v>
      </c>
      <c r="F193" s="153">
        <f>SUM(F194+F203)</f>
        <v>66665.9</v>
      </c>
      <c r="G193" s="153">
        <f>SUM(G194+G203)</f>
        <v>66655.9</v>
      </c>
      <c r="H193" s="153">
        <f>SUM(H194+H203)</f>
        <v>64922.75</v>
      </c>
      <c r="I193" s="154">
        <f t="shared" si="19"/>
        <v>121.80228604126506</v>
      </c>
      <c r="J193" s="154">
        <f t="shared" si="24"/>
        <v>97.39985507659487</v>
      </c>
    </row>
    <row r="194" spans="1:10" s="106" customFormat="1" ht="27" customHeight="1">
      <c r="A194" s="159" t="s">
        <v>274</v>
      </c>
      <c r="B194" s="160" t="s">
        <v>255</v>
      </c>
      <c r="C194" s="159" t="s">
        <v>256</v>
      </c>
      <c r="D194" s="161"/>
      <c r="E194" s="162">
        <f>SUM(E195)</f>
        <v>53301.75</v>
      </c>
      <c r="F194" s="162">
        <f>SUM(F195)</f>
        <v>60665.9</v>
      </c>
      <c r="G194" s="162">
        <f>SUM(G195)</f>
        <v>60655.9</v>
      </c>
      <c r="H194" s="162">
        <f>SUM(H195)</f>
        <v>60922.75</v>
      </c>
      <c r="I194" s="163">
        <f t="shared" si="19"/>
        <v>114.29784200331135</v>
      </c>
      <c r="J194" s="163">
        <f t="shared" si="24"/>
        <v>100.43994071475322</v>
      </c>
    </row>
    <row r="195" spans="1:10" ht="27" customHeight="1">
      <c r="A195" s="108"/>
      <c r="B195" s="107">
        <v>4</v>
      </c>
      <c r="C195" s="107" t="s">
        <v>150</v>
      </c>
      <c r="D195" s="109"/>
      <c r="E195" s="116">
        <f aca="true" t="shared" si="33" ref="E195:H196">E196</f>
        <v>53301.75</v>
      </c>
      <c r="F195" s="116">
        <f t="shared" si="33"/>
        <v>60665.9</v>
      </c>
      <c r="G195" s="116">
        <f t="shared" si="33"/>
        <v>60655.9</v>
      </c>
      <c r="H195" s="116">
        <f t="shared" si="33"/>
        <v>60922.75</v>
      </c>
      <c r="I195" s="105">
        <f t="shared" si="19"/>
        <v>114.29784200331135</v>
      </c>
      <c r="J195" s="105">
        <f t="shared" si="24"/>
        <v>100.43994071475322</v>
      </c>
    </row>
    <row r="196" spans="1:10" ht="27" customHeight="1">
      <c r="A196" s="108"/>
      <c r="B196" s="107">
        <v>42</v>
      </c>
      <c r="C196" s="107" t="s">
        <v>149</v>
      </c>
      <c r="D196" s="109"/>
      <c r="E196" s="110">
        <f t="shared" si="33"/>
        <v>53301.75</v>
      </c>
      <c r="F196" s="110">
        <f t="shared" si="33"/>
        <v>60665.9</v>
      </c>
      <c r="G196" s="110">
        <f>G197</f>
        <v>60655.9</v>
      </c>
      <c r="H196" s="110">
        <f t="shared" si="33"/>
        <v>60922.75</v>
      </c>
      <c r="I196" s="105">
        <f t="shared" si="19"/>
        <v>114.29784200331135</v>
      </c>
      <c r="J196" s="105">
        <f t="shared" si="24"/>
        <v>100.43994071475322</v>
      </c>
    </row>
    <row r="197" spans="1:10" ht="27" customHeight="1">
      <c r="A197" s="108"/>
      <c r="B197" s="107">
        <v>422</v>
      </c>
      <c r="C197" s="107" t="s">
        <v>21</v>
      </c>
      <c r="D197" s="109"/>
      <c r="E197" s="110">
        <f>SUM(E198:E201)</f>
        <v>53301.75</v>
      </c>
      <c r="F197" s="110">
        <v>60665.9</v>
      </c>
      <c r="G197" s="110">
        <v>60655.9</v>
      </c>
      <c r="H197" s="110">
        <f>SUM(H198:H201)</f>
        <v>60922.75</v>
      </c>
      <c r="I197" s="105">
        <f t="shared" si="19"/>
        <v>114.29784200331135</v>
      </c>
      <c r="J197" s="105">
        <f t="shared" si="24"/>
        <v>100.43994071475322</v>
      </c>
    </row>
    <row r="198" spans="1:10" ht="27" customHeight="1">
      <c r="A198" s="131"/>
      <c r="B198" s="112">
        <v>4221</v>
      </c>
      <c r="C198" s="112" t="s">
        <v>23</v>
      </c>
      <c r="D198" s="113">
        <v>32300</v>
      </c>
      <c r="E198" s="111">
        <v>15660</v>
      </c>
      <c r="F198" s="111"/>
      <c r="G198" s="111"/>
      <c r="H198" s="111">
        <v>26515.5</v>
      </c>
      <c r="I198" s="105">
        <f aca="true" t="shared" si="34" ref="I198:I219">H198/E198*100</f>
        <v>169.31992337164752</v>
      </c>
      <c r="J198" s="105" t="e">
        <f t="shared" si="24"/>
        <v>#DIV/0!</v>
      </c>
    </row>
    <row r="199" spans="1:10" ht="27" customHeight="1">
      <c r="A199" s="131"/>
      <c r="B199" s="112">
        <v>4221</v>
      </c>
      <c r="C199" s="112" t="s">
        <v>23</v>
      </c>
      <c r="D199" s="113">
        <v>48006</v>
      </c>
      <c r="E199" s="111">
        <v>21338.75</v>
      </c>
      <c r="F199" s="111"/>
      <c r="G199" s="111"/>
      <c r="H199" s="111">
        <v>22062.5</v>
      </c>
      <c r="I199" s="105">
        <f t="shared" si="34"/>
        <v>103.39171694686895</v>
      </c>
      <c r="J199" s="105" t="e">
        <f t="shared" si="24"/>
        <v>#DIV/0!</v>
      </c>
    </row>
    <row r="200" spans="1:10" ht="27" customHeight="1">
      <c r="A200" s="131"/>
      <c r="B200" s="112">
        <v>4223</v>
      </c>
      <c r="C200" s="112" t="s">
        <v>322</v>
      </c>
      <c r="D200" s="113">
        <v>32300</v>
      </c>
      <c r="E200" s="111">
        <v>0</v>
      </c>
      <c r="F200" s="111"/>
      <c r="G200" s="111"/>
      <c r="H200" s="111">
        <v>8261</v>
      </c>
      <c r="I200" s="105"/>
      <c r="J200" s="105"/>
    </row>
    <row r="201" spans="1:10" ht="27" customHeight="1">
      <c r="A201" s="112"/>
      <c r="B201" s="112">
        <v>4227</v>
      </c>
      <c r="C201" s="112" t="s">
        <v>36</v>
      </c>
      <c r="D201" s="113">
        <v>32300</v>
      </c>
      <c r="E201" s="114">
        <v>16303</v>
      </c>
      <c r="F201" s="114"/>
      <c r="G201" s="114"/>
      <c r="H201" s="114">
        <v>4083.75</v>
      </c>
      <c r="I201" s="105">
        <f t="shared" si="34"/>
        <v>25.049070723179785</v>
      </c>
      <c r="J201" s="105" t="e">
        <f t="shared" si="24"/>
        <v>#DIV/0!</v>
      </c>
    </row>
    <row r="202" spans="1:10" s="106" customFormat="1" ht="27" customHeight="1">
      <c r="A202" s="159" t="s">
        <v>275</v>
      </c>
      <c r="B202" s="160" t="s">
        <v>257</v>
      </c>
      <c r="C202" s="159" t="s">
        <v>258</v>
      </c>
      <c r="D202" s="161"/>
      <c r="E202" s="162">
        <f>SUM(E203)</f>
        <v>4500</v>
      </c>
      <c r="F202" s="162">
        <f>SUM(F203)</f>
        <v>6000</v>
      </c>
      <c r="G202" s="162">
        <f>SUM(G203)</f>
        <v>6000</v>
      </c>
      <c r="H202" s="162">
        <f>SUM(H203)</f>
        <v>4000</v>
      </c>
      <c r="I202" s="163">
        <f t="shared" si="34"/>
        <v>88.88888888888889</v>
      </c>
      <c r="J202" s="163">
        <f t="shared" si="24"/>
        <v>66.66666666666666</v>
      </c>
    </row>
    <row r="203" spans="1:10" ht="27" customHeight="1">
      <c r="A203" s="108"/>
      <c r="B203" s="107">
        <v>4</v>
      </c>
      <c r="C203" s="107" t="s">
        <v>150</v>
      </c>
      <c r="D203" s="109"/>
      <c r="E203" s="116">
        <f>E204</f>
        <v>4500</v>
      </c>
      <c r="F203" s="116">
        <f>F204</f>
        <v>6000</v>
      </c>
      <c r="G203" s="116">
        <f>G204</f>
        <v>6000</v>
      </c>
      <c r="H203" s="116">
        <f>H204</f>
        <v>4000</v>
      </c>
      <c r="I203" s="105">
        <f t="shared" si="34"/>
        <v>88.88888888888889</v>
      </c>
      <c r="J203" s="105">
        <f t="shared" si="24"/>
        <v>66.66666666666666</v>
      </c>
    </row>
    <row r="204" spans="1:10" ht="27" customHeight="1">
      <c r="A204" s="108"/>
      <c r="B204" s="107">
        <v>42</v>
      </c>
      <c r="C204" s="107" t="s">
        <v>149</v>
      </c>
      <c r="D204" s="109"/>
      <c r="E204" s="110">
        <f>SUM(E205)</f>
        <v>4500</v>
      </c>
      <c r="F204" s="110">
        <f>SUM(F205)</f>
        <v>6000</v>
      </c>
      <c r="G204" s="110">
        <f>SUM(G205)</f>
        <v>6000</v>
      </c>
      <c r="H204" s="110">
        <f>SUM(H205)</f>
        <v>4000</v>
      </c>
      <c r="I204" s="105">
        <f t="shared" si="34"/>
        <v>88.88888888888889</v>
      </c>
      <c r="J204" s="105">
        <f t="shared" si="24"/>
        <v>66.66666666666666</v>
      </c>
    </row>
    <row r="205" spans="1:10" ht="27" customHeight="1">
      <c r="A205" s="108"/>
      <c r="B205" s="107">
        <v>424</v>
      </c>
      <c r="C205" s="107" t="s">
        <v>259</v>
      </c>
      <c r="D205" s="109"/>
      <c r="E205" s="110">
        <f>SUM(E206:E207)</f>
        <v>4500</v>
      </c>
      <c r="F205" s="110">
        <v>6000</v>
      </c>
      <c r="G205" s="110">
        <v>6000</v>
      </c>
      <c r="H205" s="110">
        <f>SUM(H206:H207)</f>
        <v>4000</v>
      </c>
      <c r="I205" s="105">
        <f t="shared" si="34"/>
        <v>88.88888888888889</v>
      </c>
      <c r="J205" s="105">
        <f t="shared" si="24"/>
        <v>66.66666666666666</v>
      </c>
    </row>
    <row r="206" spans="1:10" ht="27" customHeight="1">
      <c r="A206" s="131"/>
      <c r="B206" s="112">
        <v>4241</v>
      </c>
      <c r="C206" s="112" t="s">
        <v>53</v>
      </c>
      <c r="D206" s="113">
        <v>11001</v>
      </c>
      <c r="E206" s="111">
        <v>2500</v>
      </c>
      <c r="F206" s="111"/>
      <c r="G206" s="111"/>
      <c r="H206" s="111">
        <v>4000</v>
      </c>
      <c r="I206" s="105">
        <f t="shared" si="34"/>
        <v>160</v>
      </c>
      <c r="J206" s="105" t="e">
        <f t="shared" si="24"/>
        <v>#DIV/0!</v>
      </c>
    </row>
    <row r="207" spans="1:10" ht="27" customHeight="1">
      <c r="A207" s="131"/>
      <c r="B207" s="112">
        <v>4241</v>
      </c>
      <c r="C207" s="112" t="s">
        <v>53</v>
      </c>
      <c r="D207" s="113">
        <v>53082</v>
      </c>
      <c r="E207" s="111">
        <v>2000</v>
      </c>
      <c r="F207" s="111"/>
      <c r="G207" s="111"/>
      <c r="H207" s="111">
        <v>0</v>
      </c>
      <c r="I207" s="105">
        <f t="shared" si="34"/>
        <v>0</v>
      </c>
      <c r="J207" s="105" t="e">
        <f t="shared" si="24"/>
        <v>#DIV/0!</v>
      </c>
    </row>
    <row r="208" spans="1:10" ht="27" customHeight="1">
      <c r="A208" s="151">
        <v>9108</v>
      </c>
      <c r="B208" s="152" t="s">
        <v>288</v>
      </c>
      <c r="C208" s="151" t="s">
        <v>289</v>
      </c>
      <c r="D208" s="152"/>
      <c r="E208" s="153">
        <f aca="true" t="shared" si="35" ref="E208:H210">SUM(E209)</f>
        <v>19100</v>
      </c>
      <c r="F208" s="153">
        <f t="shared" si="35"/>
        <v>38508.41</v>
      </c>
      <c r="G208" s="153">
        <f t="shared" si="35"/>
        <v>38508.41</v>
      </c>
      <c r="H208" s="153">
        <f t="shared" si="35"/>
        <v>38508.409999999996</v>
      </c>
      <c r="I208" s="154">
        <f t="shared" si="34"/>
        <v>201.6147120418848</v>
      </c>
      <c r="J208" s="154">
        <f aca="true" t="shared" si="36" ref="J208:J219">H208/G208*100</f>
        <v>99.99999999999997</v>
      </c>
    </row>
    <row r="209" spans="1:10" s="136" customFormat="1" ht="27" customHeight="1">
      <c r="A209" s="159" t="s">
        <v>290</v>
      </c>
      <c r="B209" s="159" t="s">
        <v>291</v>
      </c>
      <c r="C209" s="159" t="s">
        <v>292</v>
      </c>
      <c r="D209" s="171"/>
      <c r="E209" s="162">
        <f t="shared" si="35"/>
        <v>19100</v>
      </c>
      <c r="F209" s="162">
        <f>SUM(F210)</f>
        <v>38508.41</v>
      </c>
      <c r="G209" s="162">
        <f t="shared" si="35"/>
        <v>38508.41</v>
      </c>
      <c r="H209" s="162">
        <f t="shared" si="35"/>
        <v>38508.409999999996</v>
      </c>
      <c r="I209" s="163">
        <f t="shared" si="34"/>
        <v>201.6147120418848</v>
      </c>
      <c r="J209" s="163">
        <f t="shared" si="36"/>
        <v>99.99999999999997</v>
      </c>
    </row>
    <row r="210" spans="1:10" s="132" customFormat="1" ht="27" customHeight="1">
      <c r="A210" s="107"/>
      <c r="B210" s="107">
        <v>3</v>
      </c>
      <c r="C210" s="107" t="s">
        <v>146</v>
      </c>
      <c r="D210" s="130"/>
      <c r="E210" s="116">
        <f t="shared" si="35"/>
        <v>19100</v>
      </c>
      <c r="F210" s="110">
        <f>SUM(F211)</f>
        <v>38508.41</v>
      </c>
      <c r="G210" s="110">
        <f t="shared" si="35"/>
        <v>38508.41</v>
      </c>
      <c r="H210" s="116">
        <f t="shared" si="35"/>
        <v>38508.409999999996</v>
      </c>
      <c r="I210" s="105">
        <f t="shared" si="34"/>
        <v>201.6147120418848</v>
      </c>
      <c r="J210" s="105">
        <f t="shared" si="36"/>
        <v>99.99999999999997</v>
      </c>
    </row>
    <row r="211" spans="1:10" ht="27" customHeight="1">
      <c r="A211" s="108"/>
      <c r="B211" s="107">
        <v>31</v>
      </c>
      <c r="C211" s="107" t="s">
        <v>209</v>
      </c>
      <c r="D211" s="109"/>
      <c r="E211" s="116">
        <f>SUM(E212+E215+E217)</f>
        <v>19100</v>
      </c>
      <c r="F211" s="116">
        <f>SUM(F212+F215+F217)</f>
        <v>38508.41</v>
      </c>
      <c r="G211" s="116">
        <f>SUM(G212+G215+G217)</f>
        <v>38508.41</v>
      </c>
      <c r="H211" s="116">
        <f>SUM(H212+H215+H217)</f>
        <v>38508.409999999996</v>
      </c>
      <c r="I211" s="105">
        <f t="shared" si="34"/>
        <v>201.6147120418848</v>
      </c>
      <c r="J211" s="105">
        <f t="shared" si="36"/>
        <v>99.99999999999997</v>
      </c>
    </row>
    <row r="212" spans="1:10" s="132" customFormat="1" ht="27" customHeight="1">
      <c r="A212" s="108"/>
      <c r="B212" s="107">
        <v>311</v>
      </c>
      <c r="C212" s="107" t="s">
        <v>210</v>
      </c>
      <c r="D212" s="109"/>
      <c r="E212" s="116">
        <f>SUM(E213:E214)</f>
        <v>16117.8</v>
      </c>
      <c r="F212" s="116">
        <v>31766.88</v>
      </c>
      <c r="G212" s="116">
        <v>31766.88</v>
      </c>
      <c r="H212" s="116">
        <f>SUM(H213:H214)</f>
        <v>31766.879999999997</v>
      </c>
      <c r="I212" s="105">
        <f t="shared" si="34"/>
        <v>197.09191080668577</v>
      </c>
      <c r="J212" s="105">
        <f t="shared" si="36"/>
        <v>99.99999999999999</v>
      </c>
    </row>
    <row r="213" spans="1:10" ht="27" customHeight="1">
      <c r="A213" s="112"/>
      <c r="B213" s="112">
        <v>3111</v>
      </c>
      <c r="C213" s="112" t="s">
        <v>211</v>
      </c>
      <c r="D213" s="113">
        <v>11001</v>
      </c>
      <c r="E213" s="114">
        <v>10908.44</v>
      </c>
      <c r="F213" s="114"/>
      <c r="G213" s="114"/>
      <c r="H213" s="114">
        <v>26019.48</v>
      </c>
      <c r="I213" s="105">
        <f t="shared" si="34"/>
        <v>238.52613205921287</v>
      </c>
      <c r="J213" s="105" t="e">
        <f t="shared" si="36"/>
        <v>#DIV/0!</v>
      </c>
    </row>
    <row r="214" spans="1:10" ht="27" customHeight="1">
      <c r="A214" s="112"/>
      <c r="B214" s="112">
        <v>3111</v>
      </c>
      <c r="C214" s="112" t="s">
        <v>211</v>
      </c>
      <c r="D214" s="113">
        <v>51100</v>
      </c>
      <c r="E214" s="114">
        <v>5209.36</v>
      </c>
      <c r="F214" s="114"/>
      <c r="G214" s="114"/>
      <c r="H214" s="114">
        <v>5747.4</v>
      </c>
      <c r="I214" s="105">
        <f t="shared" si="34"/>
        <v>110.32833207918056</v>
      </c>
      <c r="J214" s="105" t="e">
        <f t="shared" si="36"/>
        <v>#DIV/0!</v>
      </c>
    </row>
    <row r="215" spans="1:10" s="132" customFormat="1" ht="27" customHeight="1">
      <c r="A215" s="108"/>
      <c r="B215" s="107">
        <v>312</v>
      </c>
      <c r="C215" s="107" t="s">
        <v>212</v>
      </c>
      <c r="D215" s="109"/>
      <c r="E215" s="116">
        <f>SUM(E216:E216)</f>
        <v>600</v>
      </c>
      <c r="F215" s="116">
        <v>1500</v>
      </c>
      <c r="G215" s="116">
        <v>1500</v>
      </c>
      <c r="H215" s="116">
        <f>SUM(H216:H216)</f>
        <v>1500</v>
      </c>
      <c r="I215" s="105">
        <f t="shared" si="34"/>
        <v>250</v>
      </c>
      <c r="J215" s="105">
        <f t="shared" si="36"/>
        <v>100</v>
      </c>
    </row>
    <row r="216" spans="1:10" ht="27" customHeight="1">
      <c r="A216" s="112"/>
      <c r="B216" s="112">
        <v>3121</v>
      </c>
      <c r="C216" s="112" t="s">
        <v>212</v>
      </c>
      <c r="D216" s="113">
        <v>11001</v>
      </c>
      <c r="E216" s="114">
        <v>600</v>
      </c>
      <c r="F216" s="114"/>
      <c r="G216" s="114"/>
      <c r="H216" s="114">
        <v>1500</v>
      </c>
      <c r="I216" s="105">
        <f t="shared" si="34"/>
        <v>250</v>
      </c>
      <c r="J216" s="105" t="e">
        <f t="shared" si="36"/>
        <v>#DIV/0!</v>
      </c>
    </row>
    <row r="217" spans="1:10" s="132" customFormat="1" ht="27" customHeight="1">
      <c r="A217" s="108"/>
      <c r="B217" s="107">
        <v>313</v>
      </c>
      <c r="C217" s="107" t="s">
        <v>213</v>
      </c>
      <c r="D217" s="109"/>
      <c r="E217" s="116">
        <f>SUM(E218:E219)</f>
        <v>2382.2</v>
      </c>
      <c r="F217" s="116">
        <v>5241.53</v>
      </c>
      <c r="G217" s="116">
        <v>5241.53</v>
      </c>
      <c r="H217" s="116">
        <f>SUM(H218:H219)</f>
        <v>5241.530000000001</v>
      </c>
      <c r="I217" s="105">
        <f t="shared" si="34"/>
        <v>220.02896482243307</v>
      </c>
      <c r="J217" s="105">
        <f t="shared" si="36"/>
        <v>100.00000000000003</v>
      </c>
    </row>
    <row r="218" spans="1:10" ht="27" customHeight="1">
      <c r="A218" s="112"/>
      <c r="B218" s="112">
        <v>3132</v>
      </c>
      <c r="C218" s="112" t="s">
        <v>214</v>
      </c>
      <c r="D218" s="113">
        <v>11001</v>
      </c>
      <c r="E218" s="114">
        <v>1536.86</v>
      </c>
      <c r="F218" s="114"/>
      <c r="G218" s="114"/>
      <c r="H218" s="114">
        <v>948.31</v>
      </c>
      <c r="I218" s="105">
        <f t="shared" si="34"/>
        <v>61.70438426401884</v>
      </c>
      <c r="J218" s="105" t="e">
        <f t="shared" si="36"/>
        <v>#DIV/0!</v>
      </c>
    </row>
    <row r="219" spans="1:10" ht="27" customHeight="1">
      <c r="A219" s="137"/>
      <c r="B219" s="140">
        <v>3132</v>
      </c>
      <c r="C219" s="112" t="s">
        <v>214</v>
      </c>
      <c r="D219" s="139">
        <v>51100</v>
      </c>
      <c r="E219" s="138">
        <v>845.34</v>
      </c>
      <c r="F219" s="138"/>
      <c r="G219" s="138"/>
      <c r="H219" s="138">
        <v>4293.22</v>
      </c>
      <c r="I219" s="105">
        <f t="shared" si="34"/>
        <v>507.86902311495965</v>
      </c>
      <c r="J219" s="105" t="e">
        <f t="shared" si="36"/>
        <v>#DIV/0!</v>
      </c>
    </row>
    <row r="220" ht="27" customHeight="1">
      <c r="J220" s="141"/>
    </row>
  </sheetData>
  <sheetProtection/>
  <mergeCells count="3">
    <mergeCell ref="B2:C2"/>
    <mergeCell ref="B3:C3"/>
    <mergeCell ref="A1:J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  <headerFooter alignWithMargins="0">
    <oddFooter>&amp;L&amp;C&amp;R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2021-06-15T05:51:09Z</dcterms:created>
  <dcterms:modified xsi:type="dcterms:W3CDTF">2023-04-04T08:37:51Z</dcterms:modified>
  <cp:category/>
  <cp:version/>
  <cp:contentType/>
  <cp:contentStatus/>
</cp:coreProperties>
</file>