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Š K O L A\FINANCIJSKI  IZVJEŠTAJI\Financijski izvještaji za 2023\1.1.-31.12.2023\WEB OBJAVA\"/>
    </mc:Choice>
  </mc:AlternateContent>
  <xr:revisionPtr revIDLastSave="0" documentId="13_ncr:1_{AE13637D-117E-4F82-B75C-E9DF9EB801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funkcijskoj klasi" sheetId="8" r:id="rId3"/>
    <sheet name="Račun financiranja" sheetId="9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8" i="7" l="1"/>
  <c r="H237" i="7"/>
  <c r="I216" i="7"/>
  <c r="I204" i="7"/>
  <c r="H186" i="7"/>
  <c r="H185" i="7"/>
  <c r="I128" i="7"/>
  <c r="H128" i="7"/>
  <c r="H105" i="7"/>
  <c r="H100" i="7"/>
  <c r="H90" i="7"/>
  <c r="H101" i="7"/>
  <c r="H91" i="7"/>
  <c r="H80" i="7"/>
  <c r="G130" i="3"/>
  <c r="F39" i="3"/>
  <c r="H124" i="3"/>
  <c r="H123" i="3"/>
  <c r="H122" i="3"/>
  <c r="H113" i="3"/>
  <c r="H112" i="3"/>
  <c r="H107" i="3"/>
  <c r="H106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69" i="3"/>
  <c r="H68" i="3"/>
  <c r="H67" i="3"/>
  <c r="H66" i="3"/>
  <c r="H65" i="3"/>
  <c r="H64" i="3"/>
  <c r="H35" i="3"/>
  <c r="H31" i="3"/>
  <c r="H30" i="3"/>
  <c r="H29" i="3"/>
  <c r="H28" i="3"/>
  <c r="H15" i="3"/>
  <c r="I15" i="1"/>
  <c r="I13" i="1"/>
  <c r="I12" i="1"/>
  <c r="H246" i="7"/>
  <c r="H240" i="7"/>
  <c r="H239" i="7"/>
  <c r="H236" i="7"/>
  <c r="H235" i="7"/>
  <c r="H233" i="7"/>
  <c r="H228" i="7"/>
  <c r="H226" i="7"/>
  <c r="H225" i="7"/>
  <c r="H213" i="7"/>
  <c r="H212" i="7"/>
  <c r="H211" i="7"/>
  <c r="H209" i="7"/>
  <c r="H208" i="7"/>
  <c r="H207" i="7"/>
  <c r="H206" i="7"/>
  <c r="H203" i="7"/>
  <c r="H202" i="7"/>
  <c r="H201" i="7"/>
  <c r="H197" i="7"/>
  <c r="H196" i="7"/>
  <c r="H195" i="7"/>
  <c r="H194" i="7"/>
  <c r="H193" i="7"/>
  <c r="H192" i="7"/>
  <c r="H187" i="7"/>
  <c r="H182" i="7"/>
  <c r="H181" i="7"/>
  <c r="H179" i="7"/>
  <c r="H177" i="7"/>
  <c r="H176" i="7"/>
  <c r="H175" i="7"/>
  <c r="H174" i="7"/>
  <c r="H173" i="7"/>
  <c r="H172" i="7"/>
  <c r="H171" i="7"/>
  <c r="H170" i="7"/>
  <c r="H169" i="7"/>
  <c r="H168" i="7"/>
  <c r="H166" i="7"/>
  <c r="H165" i="7"/>
  <c r="H164" i="7"/>
  <c r="H163" i="7"/>
  <c r="H162" i="7"/>
  <c r="H161" i="7"/>
  <c r="H153" i="7"/>
  <c r="H152" i="7"/>
  <c r="H151" i="7"/>
  <c r="H150" i="7"/>
  <c r="H149" i="7"/>
  <c r="H147" i="7"/>
  <c r="H146" i="7"/>
  <c r="H145" i="7"/>
  <c r="H144" i="7"/>
  <c r="H137" i="7"/>
  <c r="H134" i="7"/>
  <c r="H129" i="7"/>
  <c r="H127" i="7"/>
  <c r="H125" i="7"/>
  <c r="H124" i="7"/>
  <c r="H122" i="7"/>
  <c r="H121" i="7"/>
  <c r="H118" i="7"/>
  <c r="H116" i="7"/>
  <c r="H115" i="7"/>
  <c r="H108" i="7"/>
  <c r="H107" i="7"/>
  <c r="H104" i="7"/>
  <c r="H102" i="7"/>
  <c r="H98" i="7"/>
  <c r="H97" i="7"/>
  <c r="H94" i="7"/>
  <c r="H93" i="7"/>
  <c r="H92" i="7"/>
  <c r="H87" i="7"/>
  <c r="H85" i="7"/>
  <c r="H83" i="7"/>
  <c r="H82" i="7"/>
  <c r="H81" i="7"/>
  <c r="H77" i="7"/>
  <c r="H76" i="7"/>
  <c r="H75" i="7"/>
  <c r="H72" i="7"/>
  <c r="G259" i="7"/>
  <c r="E259" i="7"/>
  <c r="F259" i="7"/>
  <c r="G204" i="7"/>
  <c r="G262" i="7"/>
  <c r="G261" i="7" s="1"/>
  <c r="F261" i="7"/>
  <c r="E262" i="7"/>
  <c r="E261" i="7" s="1"/>
  <c r="H22" i="7"/>
  <c r="I261" i="7" l="1"/>
  <c r="I262" i="7"/>
  <c r="G137" i="3"/>
  <c r="I133" i="3"/>
  <c r="I132" i="3"/>
  <c r="G40" i="3"/>
  <c r="G34" i="3"/>
  <c r="G27" i="3"/>
  <c r="G24" i="3"/>
  <c r="G21" i="3"/>
  <c r="G14" i="3"/>
  <c r="F293" i="7"/>
  <c r="E293" i="7"/>
  <c r="F292" i="7"/>
  <c r="E292" i="7"/>
  <c r="F289" i="7"/>
  <c r="E289" i="7"/>
  <c r="F288" i="7"/>
  <c r="E288" i="7"/>
  <c r="F284" i="7"/>
  <c r="E284" i="7"/>
  <c r="F283" i="7"/>
  <c r="E283" i="7"/>
  <c r="F280" i="7"/>
  <c r="E280" i="7"/>
  <c r="F279" i="7"/>
  <c r="E279" i="7"/>
  <c r="F275" i="7"/>
  <c r="E275" i="7"/>
  <c r="F274" i="7"/>
  <c r="E274" i="7"/>
  <c r="G271" i="7"/>
  <c r="F270" i="7"/>
  <c r="E271" i="7"/>
  <c r="E270" i="7" s="1"/>
  <c r="G266" i="7"/>
  <c r="F265" i="7"/>
  <c r="E266" i="7"/>
  <c r="E265" i="7" s="1"/>
  <c r="G255" i="7"/>
  <c r="E255" i="7"/>
  <c r="E254" i="7" s="1"/>
  <c r="F249" i="7"/>
  <c r="G216" i="7"/>
  <c r="E216" i="7"/>
  <c r="E204" i="7"/>
  <c r="G180" i="7"/>
  <c r="E133" i="7"/>
  <c r="G138" i="7"/>
  <c r="F138" i="7"/>
  <c r="E138" i="7"/>
  <c r="G128" i="7"/>
  <c r="E130" i="7"/>
  <c r="E128" i="7"/>
  <c r="E114" i="7"/>
  <c r="G114" i="7"/>
  <c r="G101" i="7"/>
  <c r="G105" i="7"/>
  <c r="G95" i="7"/>
  <c r="E95" i="7"/>
  <c r="G55" i="7"/>
  <c r="F54" i="7"/>
  <c r="E55" i="7"/>
  <c r="E54" i="7" s="1"/>
  <c r="H30" i="1"/>
  <c r="G34" i="7"/>
  <c r="E34" i="7"/>
  <c r="H36" i="7"/>
  <c r="F137" i="3"/>
  <c r="G63" i="3"/>
  <c r="I135" i="3"/>
  <c r="G265" i="7" l="1"/>
  <c r="I265" i="7" s="1"/>
  <c r="G270" i="7"/>
  <c r="G13" i="3"/>
  <c r="I270" i="7"/>
  <c r="I271" i="7"/>
  <c r="I266" i="7"/>
  <c r="I255" i="7"/>
  <c r="E132" i="7"/>
  <c r="F100" i="7"/>
  <c r="I55" i="7"/>
  <c r="G54" i="7"/>
  <c r="I54" i="7" s="1"/>
  <c r="E121" i="3"/>
  <c r="E120" i="3" s="1"/>
  <c r="G111" i="3"/>
  <c r="E111" i="3"/>
  <c r="I32" i="3"/>
  <c r="H32" i="3"/>
  <c r="E40" i="3"/>
  <c r="E27" i="3"/>
  <c r="E21" i="3"/>
  <c r="E14" i="3"/>
  <c r="E24" i="3"/>
  <c r="I130" i="3" l="1"/>
  <c r="F243" i="7"/>
  <c r="F237" i="7"/>
  <c r="F199" i="7"/>
  <c r="F218" i="7"/>
  <c r="F190" i="7"/>
  <c r="F178" i="7"/>
  <c r="F154" i="7"/>
  <c r="F142" i="7"/>
  <c r="F132" i="7"/>
  <c r="F120" i="3"/>
  <c r="H17" i="3"/>
  <c r="E137" i="3"/>
  <c r="H293" i="7"/>
  <c r="H292" i="7" s="1"/>
  <c r="G293" i="7"/>
  <c r="G292" i="7" s="1"/>
  <c r="H289" i="7"/>
  <c r="H288" i="7" s="1"/>
  <c r="G289" i="7"/>
  <c r="G288" i="7" s="1"/>
  <c r="H284" i="7"/>
  <c r="H283" i="7" s="1"/>
  <c r="G284" i="7"/>
  <c r="G283" i="7" s="1"/>
  <c r="G280" i="7"/>
  <c r="G275" i="7"/>
  <c r="G250" i="7"/>
  <c r="E250" i="7"/>
  <c r="G244" i="7"/>
  <c r="E244" i="7"/>
  <c r="G238" i="7"/>
  <c r="G237" i="7" s="1"/>
  <c r="E238" i="7"/>
  <c r="E237" i="7" s="1"/>
  <c r="G232" i="7"/>
  <c r="E232" i="7"/>
  <c r="G219" i="7"/>
  <c r="E219" i="7"/>
  <c r="E218" i="7" s="1"/>
  <c r="G200" i="7"/>
  <c r="G199" i="7" s="1"/>
  <c r="E200" i="7"/>
  <c r="E199" i="7" s="1"/>
  <c r="G191" i="7"/>
  <c r="G190" i="7" s="1"/>
  <c r="E191" i="7"/>
  <c r="E190" i="7" s="1"/>
  <c r="G186" i="7"/>
  <c r="E186" i="7"/>
  <c r="E180" i="7"/>
  <c r="G183" i="7"/>
  <c r="E183" i="7"/>
  <c r="G178" i="7"/>
  <c r="E178" i="7"/>
  <c r="G167" i="7"/>
  <c r="E167" i="7"/>
  <c r="G160" i="7"/>
  <c r="G159" i="7" s="1"/>
  <c r="E160" i="7"/>
  <c r="E159" i="7" s="1"/>
  <c r="G155" i="7"/>
  <c r="E155" i="7"/>
  <c r="G143" i="7"/>
  <c r="G142" i="7" s="1"/>
  <c r="E143" i="7"/>
  <c r="E142" i="7" s="1"/>
  <c r="G133" i="7"/>
  <c r="G132" i="7" s="1"/>
  <c r="G130" i="7"/>
  <c r="G126" i="7"/>
  <c r="E126" i="7"/>
  <c r="G112" i="7"/>
  <c r="E112" i="7"/>
  <c r="E111" i="7" s="1"/>
  <c r="E105" i="7"/>
  <c r="E101" i="7"/>
  <c r="G91" i="7"/>
  <c r="E91" i="7"/>
  <c r="G84" i="7"/>
  <c r="E84" i="7"/>
  <c r="G80" i="7"/>
  <c r="E80" i="7"/>
  <c r="G74" i="7"/>
  <c r="E74" i="7"/>
  <c r="G70" i="7"/>
  <c r="E70" i="7"/>
  <c r="G65" i="7"/>
  <c r="E65" i="7"/>
  <c r="G60" i="7"/>
  <c r="E60" i="7"/>
  <c r="G50" i="7"/>
  <c r="E50" i="7"/>
  <c r="G40" i="7"/>
  <c r="E40" i="7"/>
  <c r="G14" i="7"/>
  <c r="E14" i="7"/>
  <c r="E224" i="7"/>
  <c r="E227" i="7"/>
  <c r="G121" i="3"/>
  <c r="G120" i="3" s="1"/>
  <c r="G116" i="3"/>
  <c r="E116" i="3"/>
  <c r="G105" i="3"/>
  <c r="E105" i="3"/>
  <c r="G74" i="3"/>
  <c r="E74" i="3"/>
  <c r="E63" i="3"/>
  <c r="I19" i="3"/>
  <c r="H19" i="3"/>
  <c r="G62" i="3" l="1"/>
  <c r="G136" i="3" s="1"/>
  <c r="F62" i="3"/>
  <c r="F159" i="7"/>
  <c r="F111" i="7"/>
  <c r="G111" i="7"/>
  <c r="I219" i="7"/>
  <c r="H137" i="3"/>
  <c r="G218" i="7"/>
  <c r="I218" i="7" s="1"/>
  <c r="J30" i="1"/>
  <c r="I30" i="1"/>
  <c r="J29" i="1"/>
  <c r="I29" i="1"/>
  <c r="J16" i="1"/>
  <c r="I16" i="1"/>
  <c r="J15" i="1"/>
  <c r="J13" i="1"/>
  <c r="J12" i="1"/>
  <c r="E249" i="7"/>
  <c r="E243" i="7"/>
  <c r="E231" i="7"/>
  <c r="E154" i="7"/>
  <c r="E64" i="7"/>
  <c r="E59" i="7"/>
  <c r="E49" i="7"/>
  <c r="H156" i="7"/>
  <c r="H113" i="7"/>
  <c r="H86" i="7"/>
  <c r="H73" i="7"/>
  <c r="H71" i="7"/>
  <c r="H66" i="7"/>
  <c r="H61" i="7"/>
  <c r="H51" i="7"/>
  <c r="H46" i="7"/>
  <c r="H45" i="7"/>
  <c r="H44" i="7"/>
  <c r="H42" i="7"/>
  <c r="H41" i="7"/>
  <c r="H35" i="7"/>
  <c r="H33" i="7"/>
  <c r="H32" i="7"/>
  <c r="H31" i="7"/>
  <c r="H30" i="7"/>
  <c r="H29" i="7"/>
  <c r="H28" i="7"/>
  <c r="H27" i="7"/>
  <c r="H26" i="7"/>
  <c r="H25" i="7"/>
  <c r="H24" i="7"/>
  <c r="H23" i="7"/>
  <c r="H21" i="7"/>
  <c r="H20" i="7"/>
  <c r="H19" i="7"/>
  <c r="H18" i="7"/>
  <c r="H17" i="7"/>
  <c r="H16" i="7"/>
  <c r="H15" i="7"/>
  <c r="H129" i="3"/>
  <c r="H127" i="3"/>
  <c r="H126" i="3"/>
  <c r="H125" i="3"/>
  <c r="H115" i="3"/>
  <c r="H110" i="3"/>
  <c r="H109" i="3"/>
  <c r="H108" i="3"/>
  <c r="H104" i="3"/>
  <c r="H103" i="3"/>
  <c r="H102" i="3"/>
  <c r="H101" i="3"/>
  <c r="H100" i="3"/>
  <c r="H99" i="3"/>
  <c r="H98" i="3"/>
  <c r="H73" i="3"/>
  <c r="H72" i="3"/>
  <c r="H71" i="3"/>
  <c r="H70" i="3"/>
  <c r="H50" i="3"/>
  <c r="H47" i="3"/>
  <c r="H46" i="3"/>
  <c r="H41" i="3"/>
  <c r="H38" i="3"/>
  <c r="H25" i="3"/>
  <c r="H23" i="3"/>
  <c r="H22" i="3"/>
  <c r="H16" i="3"/>
  <c r="F16" i="8"/>
  <c r="E16" i="8"/>
  <c r="E15" i="8"/>
  <c r="E34" i="3" l="1"/>
  <c r="E13" i="3" s="1"/>
  <c r="E185" i="7"/>
  <c r="E223" i="7"/>
  <c r="E39" i="7"/>
  <c r="B14" i="8"/>
  <c r="E44" i="3"/>
  <c r="E43" i="3" s="1"/>
  <c r="E39" i="3"/>
  <c r="E42" i="3" s="1"/>
  <c r="E53" i="3" s="1"/>
  <c r="F14" i="1"/>
  <c r="F11" i="1"/>
  <c r="F17" i="1" l="1"/>
  <c r="E69" i="7"/>
  <c r="E90" i="7"/>
  <c r="E100" i="7"/>
  <c r="E79" i="7"/>
  <c r="E13" i="7"/>
  <c r="B13" i="8"/>
  <c r="D14" i="8"/>
  <c r="E14" i="8" s="1"/>
  <c r="E62" i="3" l="1"/>
  <c r="E136" i="3" s="1"/>
  <c r="I129" i="3"/>
  <c r="I128" i="3"/>
  <c r="I127" i="3"/>
  <c r="I126" i="3"/>
  <c r="I125" i="3"/>
  <c r="I115" i="3"/>
  <c r="I109" i="3"/>
  <c r="I108" i="3"/>
  <c r="I104" i="3"/>
  <c r="I103" i="3"/>
  <c r="I102" i="3"/>
  <c r="I101" i="3"/>
  <c r="I100" i="3"/>
  <c r="I99" i="3"/>
  <c r="I98" i="3"/>
  <c r="I73" i="3"/>
  <c r="I72" i="3"/>
  <c r="I71" i="3"/>
  <c r="I70" i="3"/>
  <c r="I50" i="3"/>
  <c r="I49" i="3"/>
  <c r="I47" i="3"/>
  <c r="I46" i="3"/>
  <c r="I45" i="3"/>
  <c r="I38" i="3"/>
  <c r="I23" i="3"/>
  <c r="F17" i="8"/>
  <c r="F15" i="8"/>
  <c r="G44" i="3"/>
  <c r="H50" i="7" l="1"/>
  <c r="H65" i="7"/>
  <c r="H155" i="7"/>
  <c r="H178" i="7"/>
  <c r="H60" i="7"/>
  <c r="H126" i="7"/>
  <c r="H180" i="7"/>
  <c r="G231" i="7"/>
  <c r="H232" i="7"/>
  <c r="G243" i="7"/>
  <c r="H244" i="7"/>
  <c r="G249" i="7"/>
  <c r="G274" i="7"/>
  <c r="G279" i="7"/>
  <c r="G254" i="7"/>
  <c r="G43" i="3"/>
  <c r="H44" i="3"/>
  <c r="E51" i="3"/>
  <c r="G49" i="7"/>
  <c r="G64" i="7"/>
  <c r="G154" i="7"/>
  <c r="G59" i="7"/>
  <c r="F254" i="7"/>
  <c r="I238" i="7"/>
  <c r="F231" i="7"/>
  <c r="I126" i="7"/>
  <c r="F64" i="7"/>
  <c r="F59" i="7"/>
  <c r="F49" i="7"/>
  <c r="I180" i="7" l="1"/>
  <c r="H191" i="7"/>
  <c r="H14" i="7"/>
  <c r="H40" i="7"/>
  <c r="H59" i="7"/>
  <c r="I59" i="7"/>
  <c r="I154" i="7"/>
  <c r="H154" i="7"/>
  <c r="I49" i="7"/>
  <c r="H49" i="7"/>
  <c r="H204" i="7"/>
  <c r="H84" i="7"/>
  <c r="H167" i="7"/>
  <c r="I254" i="7"/>
  <c r="I250" i="7"/>
  <c r="I249" i="7"/>
  <c r="I244" i="7"/>
  <c r="I231" i="7"/>
  <c r="H231" i="7"/>
  <c r="I60" i="7"/>
  <c r="I155" i="7"/>
  <c r="I34" i="7"/>
  <c r="H34" i="7"/>
  <c r="G223" i="7"/>
  <c r="H224" i="7"/>
  <c r="H133" i="7"/>
  <c r="H200" i="7"/>
  <c r="H112" i="7"/>
  <c r="H70" i="7"/>
  <c r="H114" i="7"/>
  <c r="H64" i="7"/>
  <c r="I64" i="7"/>
  <c r="H143" i="7"/>
  <c r="H74" i="7"/>
  <c r="H160" i="7"/>
  <c r="I243" i="7"/>
  <c r="H243" i="7"/>
  <c r="I232" i="7"/>
  <c r="I65" i="7"/>
  <c r="I50" i="7"/>
  <c r="H33" i="3"/>
  <c r="H14" i="3"/>
  <c r="H27" i="3"/>
  <c r="G39" i="3"/>
  <c r="G51" i="3" s="1"/>
  <c r="H51" i="3" s="1"/>
  <c r="H40" i="3"/>
  <c r="H24" i="3"/>
  <c r="H111" i="3"/>
  <c r="H34" i="3"/>
  <c r="H21" i="3"/>
  <c r="H121" i="3"/>
  <c r="H74" i="3"/>
  <c r="H63" i="3"/>
  <c r="H105" i="3"/>
  <c r="H43" i="3"/>
  <c r="H20" i="3"/>
  <c r="E52" i="3"/>
  <c r="G90" i="7"/>
  <c r="G185" i="7"/>
  <c r="G100" i="7"/>
  <c r="G79" i="7"/>
  <c r="G69" i="7"/>
  <c r="G39" i="7"/>
  <c r="G13" i="7"/>
  <c r="I80" i="7"/>
  <c r="I91" i="7"/>
  <c r="I84" i="7"/>
  <c r="I95" i="7"/>
  <c r="F223" i="7"/>
  <c r="F39" i="7"/>
  <c r="I70" i="7"/>
  <c r="I101" i="7"/>
  <c r="I191" i="7"/>
  <c r="I200" i="7"/>
  <c r="F13" i="7"/>
  <c r="I105" i="7"/>
  <c r="I114" i="7"/>
  <c r="I143" i="7"/>
  <c r="I167" i="7"/>
  <c r="F185" i="7"/>
  <c r="I74" i="7"/>
  <c r="I112" i="7"/>
  <c r="I160" i="7"/>
  <c r="H14" i="1"/>
  <c r="H11" i="1"/>
  <c r="I11" i="1" s="1"/>
  <c r="I14" i="1" l="1"/>
  <c r="H190" i="7"/>
  <c r="H69" i="7"/>
  <c r="I132" i="7"/>
  <c r="H132" i="7"/>
  <c r="I185" i="7"/>
  <c r="I186" i="7"/>
  <c r="H199" i="7"/>
  <c r="I133" i="7"/>
  <c r="I13" i="7"/>
  <c r="H13" i="7"/>
  <c r="I39" i="7"/>
  <c r="H39" i="7"/>
  <c r="H79" i="7"/>
  <c r="H142" i="7"/>
  <c r="H159" i="7"/>
  <c r="I237" i="7"/>
  <c r="H111" i="7"/>
  <c r="H223" i="7"/>
  <c r="I40" i="7"/>
  <c r="I14" i="7"/>
  <c r="H37" i="3"/>
  <c r="H13" i="3"/>
  <c r="H120" i="3"/>
  <c r="H26" i="3"/>
  <c r="H62" i="3"/>
  <c r="G42" i="3"/>
  <c r="G53" i="3" s="1"/>
  <c r="H39" i="3"/>
  <c r="F69" i="7"/>
  <c r="I69" i="7" s="1"/>
  <c r="F90" i="7"/>
  <c r="I90" i="7" s="1"/>
  <c r="D13" i="8"/>
  <c r="F79" i="7"/>
  <c r="I79" i="7" s="1"/>
  <c r="I199" i="7"/>
  <c r="I190" i="7"/>
  <c r="H17" i="1"/>
  <c r="H136" i="3" l="1"/>
  <c r="E13" i="8"/>
  <c r="I17" i="1"/>
  <c r="I159" i="7"/>
  <c r="I142" i="7"/>
  <c r="I111" i="7"/>
  <c r="I100" i="7"/>
  <c r="H42" i="3"/>
  <c r="G52" i="3"/>
  <c r="H52" i="3" s="1"/>
  <c r="H53" i="3" l="1"/>
  <c r="C14" i="8"/>
  <c r="F44" i="3"/>
  <c r="I44" i="3" s="1"/>
  <c r="G14" i="1"/>
  <c r="J14" i="1" s="1"/>
  <c r="G11" i="1"/>
  <c r="J11" i="1" s="1"/>
  <c r="I137" i="3" l="1"/>
  <c r="I111" i="3"/>
  <c r="I105" i="3"/>
  <c r="I24" i="3"/>
  <c r="I34" i="3"/>
  <c r="F43" i="3"/>
  <c r="I43" i="3" s="1"/>
  <c r="I21" i="3"/>
  <c r="I40" i="3"/>
  <c r="C13" i="8"/>
  <c r="F13" i="8" s="1"/>
  <c r="F14" i="8"/>
  <c r="I63" i="3"/>
  <c r="I121" i="3"/>
  <c r="G17" i="1"/>
  <c r="J17" i="1" s="1"/>
  <c r="I27" i="3"/>
  <c r="I74" i="3"/>
  <c r="I14" i="3"/>
  <c r="I20" i="3" l="1"/>
  <c r="I33" i="3"/>
  <c r="I120" i="3"/>
  <c r="I39" i="3"/>
  <c r="F26" i="3"/>
  <c r="F13" i="3"/>
  <c r="I13" i="3" l="1"/>
  <c r="F51" i="3"/>
  <c r="I51" i="3" s="1"/>
  <c r="I62" i="3"/>
  <c r="F136" i="3"/>
  <c r="I136" i="3" s="1"/>
  <c r="I26" i="3"/>
  <c r="I37" i="3"/>
  <c r="F42" i="3"/>
  <c r="F53" i="3" s="1"/>
  <c r="I42" i="3" l="1"/>
  <c r="F52" i="3"/>
  <c r="I52" i="3" s="1"/>
  <c r="I53" i="3" l="1"/>
</calcChain>
</file>

<file path=xl/sharedStrings.xml><?xml version="1.0" encoding="utf-8"?>
<sst xmlns="http://schemas.openxmlformats.org/spreadsheetml/2006/main" count="820" uniqueCount="189">
  <si>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</si>
  <si>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</si>
  <si>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</si>
  <si>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</si>
  <si>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</si>
  <si>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</si>
  <si>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</si>
  <si>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</si>
  <si>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</si>
  <si>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</si>
  <si>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</si>
  <si>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</si>
  <si>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</si>
  <si>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</si>
  <si>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</si>
  <si>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</si>
  <si>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</si>
  <si>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</si>
  <si>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</si>
  <si>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</si>
  <si>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</si>
  <si>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</si>
  <si>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II. POSEBNI DIO</t>
  </si>
  <si>
    <t>I. OPĆI DIO</t>
  </si>
  <si>
    <t>Materijalni rashodi</t>
  </si>
  <si>
    <t>Vlastiti prihodi</t>
  </si>
  <si>
    <t>NAZIV PROGRAMA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</si>
  <si>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</si>
  <si>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</si>
  <si>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</si>
  <si>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</si>
  <si>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</si>
  <si>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</si>
  <si>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</si>
  <si>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</si>
  <si>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Ostali nespomenuti rashodi poslovanja</t>
  </si>
  <si>
    <t>Financijski rashodi</t>
  </si>
  <si>
    <t>Naknade građanima i kućanstvima na temelju osiguranja i druge naknade</t>
  </si>
  <si>
    <t>Plaće za redovan rad</t>
  </si>
  <si>
    <t>Plaće za prekovremeni rad</t>
  </si>
  <si>
    <t>Plaće za posebne uvjete rada</t>
  </si>
  <si>
    <t>Ostali rashodi za zaposlene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</si>
  <si>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</si>
  <si>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</si>
  <si>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</si>
  <si>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</si>
  <si>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</si>
  <si>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</si>
  <si>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</si>
  <si>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</si>
  <si>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</si>
  <si>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</si>
  <si>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</si>
  <si>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</si>
  <si>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</si>
  <si>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</si>
  <si>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</si>
  <si>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</si>
  <si>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</si>
  <si>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</si>
  <si>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</si>
  <si>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</si>
  <si>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</si>
  <si>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</si>
  <si>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</si>
  <si>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</si>
  <si>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</si>
  <si>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</si>
  <si>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</si>
  <si>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</si>
  <si>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Uređaji, strojevi i oprema za ostale namjene</t>
  </si>
  <si>
    <t>Knjige</t>
  </si>
  <si>
    <t>Pomoći EU</t>
  </si>
  <si>
    <t>UKUPNO RASHODI</t>
  </si>
  <si>
    <t>Tekuće pomoći proraračnskim korisnicima iz proraučuna koji im nije nadležan</t>
  </si>
  <si>
    <t>Kapitalne pomoći proračunskim korisnicma iz proračuna koji im nije nadležan</t>
  </si>
  <si>
    <t>Ostali nespomenuri prihodi</t>
  </si>
  <si>
    <t>Prihodi od upravnih i administrativnih 
pristojbi, pristojbi po posebnim propisima i naknada</t>
  </si>
  <si>
    <t>Prihodi od prodaje proizvoda i robe te pruženih usluga i prihoda od donacija</t>
  </si>
  <si>
    <t>Prihodi od prodaje proizvoda i robe</t>
  </si>
  <si>
    <t>Prihodi od pruženih usluga</t>
  </si>
  <si>
    <t>Tekuće donacije</t>
  </si>
  <si>
    <t>Kapitalne donacije</t>
  </si>
  <si>
    <t>Prihodi iz nadležnog proračuna</t>
  </si>
  <si>
    <t>Prihodi iz nadležnog proračuna za financiranje rashoda poslovanja</t>
  </si>
  <si>
    <t>UKUPNO PRIHODI</t>
  </si>
  <si>
    <t>Vlastiti i ostali prihodi</t>
  </si>
  <si>
    <t>Donacije</t>
  </si>
  <si>
    <t>Prihodi od prodaje nefi.imovine</t>
  </si>
  <si>
    <t>Prihodi od imovine</t>
  </si>
  <si>
    <t>Kamate na sred. po viđenju</t>
  </si>
  <si>
    <t xml:space="preserve"> </t>
  </si>
  <si>
    <t>Stambeni objekti</t>
  </si>
  <si>
    <t>Decentralizirana sredstva</t>
  </si>
  <si>
    <t>*0050213</t>
  </si>
  <si>
    <t>OSNOVNA ŠKOLA NEDELIŠĆE</t>
  </si>
  <si>
    <t>ŠKOLSTVO  1013</t>
  </si>
  <si>
    <t>PROJEKT "E-ŠKOLE"</t>
  </si>
  <si>
    <t>Izvor financiranja 11</t>
  </si>
  <si>
    <t>Izvor financiranja 44</t>
  </si>
  <si>
    <t>Aktivnost 1013A1001304</t>
  </si>
  <si>
    <t>Izvor financiranja 51</t>
  </si>
  <si>
    <t>Izvor financiranja 52</t>
  </si>
  <si>
    <t>Aktivnost 1001T100117</t>
  </si>
  <si>
    <t>Pomoći EU (90%)</t>
  </si>
  <si>
    <t>Aktivnost 1001T100115</t>
  </si>
  <si>
    <t xml:space="preserve">Pomoći EU </t>
  </si>
  <si>
    <t>Aktivnost 1001T100103</t>
  </si>
  <si>
    <t>Izvor financiranja 31</t>
  </si>
  <si>
    <t>Izvor financiranja 61</t>
  </si>
  <si>
    <t>Izvor financiranja 71</t>
  </si>
  <si>
    <t>Izvor financiranja 43</t>
  </si>
  <si>
    <t>PROJEKT "ŠKOLSKA SHEMA"</t>
  </si>
  <si>
    <t>DECENTRALIZIRANJE FUNKCIJE OSNOVNE ŠKOLE</t>
  </si>
  <si>
    <t>ŠKOLSKA NATJECANJA</t>
  </si>
  <si>
    <t>PROJEKT "ŠKOLSKI OBROCI SVIMA"</t>
  </si>
  <si>
    <t>PROJEKT "ŠKOLE JEDNAKIH MOGUĆNOSTI"</t>
  </si>
  <si>
    <t>Aktivnost 1013A101314</t>
  </si>
  <si>
    <t>OSTALI IZDACI ZA OSNOVNE ŠKOLE</t>
  </si>
  <si>
    <t>Prihodi od prodaje nefinancijske imovine</t>
  </si>
  <si>
    <t>OSTALI IZDACI ZA OSNOVNE ŠKOLE - 
PRODUŽENI BORAVAK</t>
  </si>
  <si>
    <t>Opći prihodi i primici  (10%)</t>
  </si>
  <si>
    <t>OSTALI IZDACI ZA OSNOVNE ŠKOLE - MZO</t>
  </si>
  <si>
    <t>Aktivnost 1013A101319</t>
  </si>
  <si>
    <t>Ostale pomoći - MZO</t>
  </si>
  <si>
    <t xml:space="preserve">Ostale pomoći </t>
  </si>
  <si>
    <t>Dobrinos za obvezno zdr.osig.u sl.nezap.</t>
  </si>
  <si>
    <t>Rezultat poslovanja</t>
  </si>
  <si>
    <t>Razlika višak/manjak</t>
  </si>
  <si>
    <t>UKUPNI PRIHODI SA VIŠKOM/MANJKOM</t>
  </si>
  <si>
    <t>UKUPNO IZVORI</t>
  </si>
  <si>
    <t>Predsjednik Školskog odbora:</t>
  </si>
  <si>
    <t>Milan Đurić</t>
  </si>
  <si>
    <t>Ravnatelj:</t>
  </si>
  <si>
    <t>Ivica Paić, prof.</t>
  </si>
  <si>
    <t>RASHODI PREMA FUNKCIJSKOJ KLASIFIKACIJI</t>
  </si>
  <si>
    <t>BROJČANA OZNAKA I NAZIV</t>
  </si>
  <si>
    <t>UKUPNI RASHODI</t>
  </si>
  <si>
    <t>09 Obrazovanje</t>
  </si>
  <si>
    <t>0912 Osnovno obrazovanje</t>
  </si>
  <si>
    <t>096 Dodatne usluge u obrazovanju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</si>
  <si>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</si>
  <si>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</si>
  <si>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</si>
  <si>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</si>
  <si>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</si>
  <si>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</si>
  <si>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</si>
  <si>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OSTALI IZDACI ZA OSNOVNE ŠKOLE - 
PRIPRAVNIŠTVO</t>
  </si>
  <si>
    <t>Aktivnost 1013K101301</t>
  </si>
  <si>
    <t>IZRADA PROJEKTNE DOKUMENTACIJE ZA DVORANU  PŠ DUNJKOVEC</t>
  </si>
  <si>
    <t>IZRADA PROJEKTNO-TEHNIČKE DOKUMENTACIJE ZA IZGRADNJU NOVE  ENERGETSKI UČINKOVITE ZGRADE OSNOVNE ŠKOLE  NEDELIŠĆE</t>
  </si>
  <si>
    <t>USLUGA PRIPREME POSTUPKA JAVNE NABAVE ZA IZVOĐENJE RADOVA NA IZGRADNJI NOVE ENERGETSKI UČINKOVITE ZGRADE OSNOVNE ŠKOLE NEDELIŠĆE</t>
  </si>
  <si>
    <t>USLUGA REVIDENTA ZA KONTROLU GLAVNOG PROJEKTA ZA IZGRADNJU NOVE ENERGETSKI UČINKOVITE ZGRADE OSNOVNE ŠKOLE NEDELIŠĆE</t>
  </si>
  <si>
    <t>Pomoći</t>
  </si>
  <si>
    <t>Aktivnost 1013A101301</t>
  </si>
  <si>
    <t>Aktivnost 1013A101330</t>
  </si>
  <si>
    <t>USLUGA IZRADE GLAVNOG PROJEKTA ENERGETSKE OBNOVE PŠ DUNJKOVEC</t>
  </si>
  <si>
    <t>Naknade za rad predstavničkih i izvršnih tijela, povjerenstava i sl.</t>
  </si>
  <si>
    <t>Indeks</t>
  </si>
  <si>
    <t>098 Usluge obrazovanja koje nisu drugdje svrstane</t>
  </si>
  <si>
    <t>Ostali rashodi</t>
  </si>
  <si>
    <t>Tekuće donacije u naravi</t>
  </si>
  <si>
    <t xml:space="preserve">  </t>
  </si>
  <si>
    <t>Doprinos za obvezno osiguranje u slučaju nezaposlenosti</t>
  </si>
  <si>
    <t>Naziv rashoda</t>
  </si>
  <si>
    <t>4=3/1*100</t>
  </si>
  <si>
    <t>5=3/2*100</t>
  </si>
  <si>
    <t>Prihodi od prodaje proizvedene dugotrajne imovine</t>
  </si>
  <si>
    <t>ASISTENT U NASTAVI (SUFINANCIRANJE)</t>
  </si>
  <si>
    <t>Tekuće pomoći temeljem prijenosa EU sredstava</t>
  </si>
  <si>
    <t>Sportska i glazbena oprema</t>
  </si>
  <si>
    <t>Izvršenje 
2022.</t>
  </si>
  <si>
    <t>Plan 2023.</t>
  </si>
  <si>
    <t>Izvršenje 
2023.</t>
  </si>
  <si>
    <t>Rashodi za dodatna ulaganja na nefinancijskoj imovini</t>
  </si>
  <si>
    <t>Dodatna ulaganja na građevinskim objektima</t>
  </si>
  <si>
    <t>Prihodi iz nadležnog proračuna za financiranje rashoda za nabavu nefinancijske imovine</t>
  </si>
  <si>
    <t>U Nedelišću, 22.1.2024.</t>
  </si>
  <si>
    <t>U Nedelišću,  22.1.2024.</t>
  </si>
  <si>
    <t>Aktivnost 1013A101343</t>
  </si>
  <si>
    <t>GRAĐANSKI ODGOJ</t>
  </si>
  <si>
    <t>Usluge telefona, pošte i prijevoza</t>
  </si>
  <si>
    <t xml:space="preserve">IZRADA ENERGETSKIH CERTIFIKATA ZA PŠ PUŠĆINE </t>
  </si>
  <si>
    <t>Rashodi za nabavu nefinancijske imovine</t>
  </si>
  <si>
    <t>Kapitalne pomoći temeljem prijenosa EU sredstava</t>
  </si>
  <si>
    <t>Naknade i pristojbe</t>
  </si>
  <si>
    <t xml:space="preserve">  IZVJEŠTAJ O IZVRŠENJU FINANCIJSKOG PLANA ZA 2023. GODINU</t>
  </si>
  <si>
    <t xml:space="preserve">   IZVJEŠTAJ O IZVRŠENJU FINANCIJSKOG PLANA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</si>
</sst>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 Light"/>
      <family val="2"/>
      <charset val="238"/>
      <scheme val="major"/>
    </font>
    <font>
      <i/>
      <sz val="7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1"/>
      <color rgb="FFFF0000"/>
      <name val="Calibri Light"/>
      <family val="2"/>
      <charset val="238"/>
      <scheme val="major"/>
    </font>
    <font>
      <b/>
      <u/>
      <sz val="11"/>
      <color rgb="FFFF0000"/>
      <name val="Calibri Light"/>
      <family val="2"/>
      <charset val="238"/>
      <scheme val="major"/>
    </font>
    <font>
      <u/>
      <sz val="11"/>
      <color rgb="FFFF0000"/>
      <name val="Calibri Light"/>
      <family val="2"/>
      <charset val="238"/>
      <scheme val="major"/>
    </font>
    <font>
      <b/>
      <u/>
      <sz val="10"/>
      <color rgb="FFFF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i/>
      <sz val="7"/>
      <name val="Calibri Light"/>
      <family val="2"/>
      <charset val="238"/>
      <scheme val="major"/>
    </font>
    <font>
      <b/>
      <u/>
      <sz val="1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i/>
      <sz val="11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b/>
      <i/>
      <sz val="9"/>
      <name val="Calibri Light"/>
      <family val="2"/>
      <charset val="238"/>
      <scheme val="major"/>
    </font>
    <font>
      <sz val="14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u/>
      <sz val="1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u/>
      <sz val="12"/>
      <name val="Calibri Light"/>
      <family val="2"/>
      <charset val="238"/>
      <scheme val="major"/>
    </font>
    <font>
      <u/>
      <sz val="11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i/>
      <sz val="8"/>
      <name val="Calibri Light"/>
      <family val="2"/>
      <charset val="238"/>
      <scheme val="major"/>
    </font>
    <font>
      <b/>
      <i/>
      <sz val="8.5"/>
      <name val="Calibri Light"/>
      <family val="2"/>
      <charset val="238"/>
      <scheme val="major"/>
    </font>
    <font>
      <i/>
      <sz val="8.5"/>
      <name val="Calibri Light"/>
      <family val="2"/>
      <charset val="238"/>
      <scheme val="major"/>
    </font>
    <font>
      <i/>
      <u/>
      <sz val="8.5"/>
      <name val="Calibri Light"/>
      <family val="2"/>
      <charset val="238"/>
      <scheme val="major"/>
    </font>
    <font>
      <i/>
      <sz val="7"/>
      <name val="Calibri Light"/>
      <family val="2"/>
      <charset val="238"/>
      <scheme val="major"/>
    </font>
    <font>
      <b/>
      <sz val="8.5"/>
      <name val="Calibri Light"/>
      <family val="2"/>
      <charset val="238"/>
      <scheme val="major"/>
    </font>
    <font>
      <b/>
      <i/>
      <sz val="10"/>
      <name val="Calibri Light"/>
      <family val="2"/>
      <charset val="238"/>
      <scheme val="major"/>
    </font>
    <font>
      <i/>
      <sz val="8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79">
    <xf numFmtId="0" fontId="0" fillId="0" borderId="0" xfId="0"/>
    <xf numFmtId="0" fontId="1" fillId="2" borderId="0" xfId="0" applyFont="1" applyFill="1"/>
    <xf numFmtId="1" fontId="2" fillId="2" borderId="0" xfId="0" applyNumberFormat="1" applyFont="1" applyFill="1"/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1" fontId="2" fillId="2" borderId="1" xfId="0" quotePrefix="1" applyNumberFormat="1" applyFont="1" applyFill="1" applyBorder="1" applyAlignment="1">
      <alignment horizontal="left" wrapText="1"/>
    </xf>
    <xf numFmtId="1" fontId="2" fillId="2" borderId="2" xfId="0" quotePrefix="1" applyNumberFormat="1" applyFont="1" applyFill="1" applyBorder="1" applyAlignment="1">
      <alignment horizontal="left" wrapText="1"/>
    </xf>
    <xf numFmtId="1" fontId="2" fillId="2" borderId="2" xfId="0" quotePrefix="1" applyNumberFormat="1" applyFont="1" applyFill="1" applyBorder="1" applyAlignment="1">
      <alignment horizontal="center" wrapText="1"/>
    </xf>
    <xf numFmtId="1" fontId="2" fillId="2" borderId="2" xfId="0" quotePrefix="1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3" fontId="8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quotePrefix="1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/>
    <xf numFmtId="3" fontId="8" fillId="2" borderId="0" xfId="0" applyNumberFormat="1" applyFont="1" applyFill="1"/>
    <xf numFmtId="4" fontId="3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6" fillId="2" borderId="0" xfId="0" quotePrefix="1" applyNumberFormat="1" applyFont="1" applyFill="1" applyBorder="1" applyAlignment="1" applyProtection="1">
      <alignment horizontal="left" wrapText="1"/>
    </xf>
    <xf numFmtId="3" fontId="6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4" fontId="13" fillId="5" borderId="3" xfId="0" applyNumberFormat="1" applyFont="1" applyFill="1" applyBorder="1"/>
    <xf numFmtId="4" fontId="14" fillId="2" borderId="4" xfId="0" applyNumberFormat="1" applyFont="1" applyFill="1" applyBorder="1" applyAlignment="1">
      <alignment horizontal="right"/>
    </xf>
    <xf numFmtId="4" fontId="15" fillId="6" borderId="4" xfId="0" applyNumberFormat="1" applyFont="1" applyFill="1" applyBorder="1" applyAlignment="1">
      <alignment horizontal="right"/>
    </xf>
    <xf numFmtId="4" fontId="15" fillId="6" borderId="3" xfId="0" applyNumberFormat="1" applyFont="1" applyFill="1" applyBorder="1" applyAlignment="1">
      <alignment horizontal="right"/>
    </xf>
    <xf numFmtId="4" fontId="13" fillId="7" borderId="4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4" fontId="13" fillId="6" borderId="3" xfId="0" applyNumberFormat="1" applyFont="1" applyFill="1" applyBorder="1"/>
    <xf numFmtId="4" fontId="14" fillId="2" borderId="3" xfId="0" applyNumberFormat="1" applyFont="1" applyFill="1" applyBorder="1" applyAlignment="1">
      <alignment horizontal="right"/>
    </xf>
    <xf numFmtId="4" fontId="14" fillId="2" borderId="3" xfId="0" applyNumberFormat="1" applyFont="1" applyFill="1" applyBorder="1"/>
    <xf numFmtId="4" fontId="13" fillId="2" borderId="3" xfId="0" applyNumberFormat="1" applyFont="1" applyFill="1" applyBorder="1"/>
    <xf numFmtId="4" fontId="13" fillId="2" borderId="0" xfId="0" applyNumberFormat="1" applyFont="1" applyFill="1" applyBorder="1" applyAlignment="1" applyProtection="1">
      <alignment horizontal="center" vertical="center" wrapText="1"/>
    </xf>
    <xf numFmtId="4" fontId="16" fillId="2" borderId="0" xfId="0" applyNumberFormat="1" applyFont="1" applyFill="1" applyBorder="1" applyAlignment="1" applyProtection="1">
      <alignment horizontal="center" vertical="center" wrapText="1"/>
    </xf>
    <xf numFmtId="4" fontId="13" fillId="2" borderId="0" xfId="0" applyNumberFormat="1" applyFont="1" applyFill="1" applyBorder="1" applyAlignment="1" applyProtection="1">
      <alignment horizontal="right" vertical="center" wrapText="1"/>
    </xf>
    <xf numFmtId="4" fontId="13" fillId="2" borderId="0" xfId="0" applyNumberFormat="1" applyFont="1" applyFill="1" applyBorder="1"/>
    <xf numFmtId="4" fontId="17" fillId="6" borderId="3" xfId="0" applyNumberFormat="1" applyFont="1" applyFill="1" applyBorder="1"/>
    <xf numFmtId="4" fontId="14" fillId="2" borderId="0" xfId="0" applyNumberFormat="1" applyFont="1" applyFill="1"/>
    <xf numFmtId="0" fontId="13" fillId="5" borderId="3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/>
    <xf numFmtId="0" fontId="13" fillId="2" borderId="0" xfId="0" applyFont="1" applyFill="1"/>
    <xf numFmtId="0" fontId="13" fillId="4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vertical="center" wrapText="1"/>
    </xf>
    <xf numFmtId="3" fontId="14" fillId="2" borderId="3" xfId="0" applyNumberFormat="1" applyFont="1" applyFill="1" applyBorder="1"/>
    <xf numFmtId="0" fontId="14" fillId="2" borderId="0" xfId="0" applyFont="1" applyFill="1"/>
    <xf numFmtId="0" fontId="18" fillId="6" borderId="3" xfId="0" quotePrefix="1" applyFont="1" applyFill="1" applyBorder="1" applyAlignment="1">
      <alignment horizontal="left" vertical="center"/>
    </xf>
    <xf numFmtId="4" fontId="18" fillId="6" borderId="3" xfId="0" applyNumberFormat="1" applyFont="1" applyFill="1" applyBorder="1" applyAlignment="1">
      <alignment horizontal="right"/>
    </xf>
    <xf numFmtId="3" fontId="18" fillId="6" borderId="3" xfId="0" applyNumberFormat="1" applyFont="1" applyFill="1" applyBorder="1" applyAlignment="1">
      <alignment horizontal="right"/>
    </xf>
    <xf numFmtId="0" fontId="18" fillId="2" borderId="0" xfId="0" applyFont="1" applyFill="1"/>
    <xf numFmtId="0" fontId="18" fillId="6" borderId="3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/>
    <xf numFmtId="0" fontId="16" fillId="2" borderId="0" xfId="0" applyNumberFormat="1" applyFont="1" applyFill="1" applyBorder="1" applyAlignment="1" applyProtection="1">
      <alignment horizontal="center" vertical="center" wrapText="1"/>
    </xf>
    <xf numFmtId="3" fontId="16" fillId="2" borderId="0" xfId="0" applyNumberFormat="1" applyFont="1" applyFill="1" applyBorder="1" applyAlignment="1" applyProtection="1">
      <alignment horizontal="center" vertical="center" wrapText="1"/>
    </xf>
    <xf numFmtId="0" fontId="21" fillId="2" borderId="0" xfId="0" applyFont="1" applyFill="1"/>
    <xf numFmtId="3" fontId="22" fillId="2" borderId="0" xfId="0" applyNumberFormat="1" applyFont="1" applyFill="1" applyBorder="1" applyAlignment="1" applyProtection="1">
      <alignment horizontal="center" vertical="center" wrapText="1"/>
    </xf>
    <xf numFmtId="4" fontId="22" fillId="2" borderId="0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/>
    <xf numFmtId="0" fontId="13" fillId="2" borderId="0" xfId="0" applyNumberFormat="1" applyFont="1" applyFill="1" applyBorder="1" applyAlignment="1" applyProtection="1">
      <alignment vertical="center" wrapText="1"/>
    </xf>
    <xf numFmtId="3" fontId="24" fillId="2" borderId="0" xfId="0" applyNumberFormat="1" applyFont="1" applyFill="1" applyBorder="1" applyAlignment="1" applyProtection="1">
      <alignment horizontal="center" vertical="center" wrapText="1"/>
    </xf>
    <xf numFmtId="4" fontId="24" fillId="2" borderId="0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5" fillId="6" borderId="4" xfId="0" applyNumberFormat="1" applyFont="1" applyFill="1" applyBorder="1" applyAlignment="1">
      <alignment horizontal="right"/>
    </xf>
    <xf numFmtId="3" fontId="15" fillId="6" borderId="3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6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 applyProtection="1">
      <alignment horizontal="right" vertical="center" wrapText="1"/>
    </xf>
    <xf numFmtId="3" fontId="13" fillId="2" borderId="0" xfId="0" applyNumberFormat="1" applyFont="1" applyFill="1" applyBorder="1"/>
    <xf numFmtId="3" fontId="13" fillId="2" borderId="3" xfId="0" applyNumberFormat="1" applyFont="1" applyFill="1" applyBorder="1"/>
    <xf numFmtId="3" fontId="17" fillId="6" borderId="3" xfId="0" applyNumberFormat="1" applyFont="1" applyFill="1" applyBorder="1"/>
    <xf numFmtId="3" fontId="25" fillId="2" borderId="0" xfId="0" applyNumberFormat="1" applyFont="1" applyFill="1"/>
    <xf numFmtId="3" fontId="14" fillId="2" borderId="0" xfId="0" applyNumberFormat="1" applyFont="1" applyFill="1"/>
    <xf numFmtId="4" fontId="25" fillId="2" borderId="0" xfId="0" applyNumberFormat="1" applyFont="1" applyFill="1"/>
    <xf numFmtId="0" fontId="13" fillId="2" borderId="1" xfId="0" quotePrefix="1" applyFont="1" applyFill="1" applyBorder="1" applyAlignment="1">
      <alignment horizontal="left" wrapText="1"/>
    </xf>
    <xf numFmtId="0" fontId="13" fillId="2" borderId="2" xfId="0" quotePrefix="1" applyFont="1" applyFill="1" applyBorder="1" applyAlignment="1">
      <alignment horizontal="left" wrapText="1"/>
    </xf>
    <xf numFmtId="0" fontId="13" fillId="2" borderId="2" xfId="0" quotePrefix="1" applyFont="1" applyFill="1" applyBorder="1" applyAlignment="1">
      <alignment horizontal="center" wrapText="1"/>
    </xf>
    <xf numFmtId="0" fontId="13" fillId="2" borderId="2" xfId="0" quotePrefix="1" applyNumberFormat="1" applyFont="1" applyFill="1" applyBorder="1" applyAlignment="1" applyProtection="1">
      <alignment horizontal="left"/>
    </xf>
    <xf numFmtId="164" fontId="26" fillId="2" borderId="0" xfId="0" applyNumberFormat="1" applyFont="1" applyFill="1"/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3" fillId="7" borderId="3" xfId="0" applyNumberFormat="1" applyFont="1" applyFill="1" applyBorder="1" applyAlignment="1" applyProtection="1">
      <alignment horizontal="left" vertical="center" wrapText="1"/>
    </xf>
    <xf numFmtId="0" fontId="13" fillId="7" borderId="4" xfId="0" applyNumberFormat="1" applyFont="1" applyFill="1" applyBorder="1" applyAlignment="1" applyProtection="1">
      <alignment horizontal="left" vertical="center" wrapText="1"/>
    </xf>
    <xf numFmtId="0" fontId="13" fillId="5" borderId="3" xfId="0" applyNumberFormat="1" applyFont="1" applyFill="1" applyBorder="1" applyAlignment="1" applyProtection="1">
      <alignment horizontal="left" vertical="center" wrapText="1"/>
    </xf>
    <xf numFmtId="0" fontId="13" fillId="5" borderId="4" xfId="0" applyNumberFormat="1" applyFont="1" applyFill="1" applyBorder="1" applyAlignment="1" applyProtection="1">
      <alignment horizontal="left" vertical="center" wrapText="1"/>
    </xf>
    <xf numFmtId="0" fontId="14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15" fillId="6" borderId="3" xfId="0" quotePrefix="1" applyFont="1" applyFill="1" applyBorder="1" applyAlignment="1">
      <alignment horizontal="left" vertical="center"/>
    </xf>
    <xf numFmtId="0" fontId="15" fillId="6" borderId="3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/>
    <xf numFmtId="0" fontId="14" fillId="2" borderId="3" xfId="0" applyNumberFormat="1" applyFont="1" applyFill="1" applyBorder="1" applyAlignment="1" applyProtection="1">
      <alignment horizontal="left" vertical="center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2" borderId="1" xfId="0" applyFont="1" applyFill="1" applyBorder="1" applyAlignment="1"/>
    <xf numFmtId="0" fontId="13" fillId="2" borderId="2" xfId="0" applyFont="1" applyFill="1" applyBorder="1" applyAlignment="1"/>
    <xf numFmtId="0" fontId="13" fillId="2" borderId="4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right"/>
    </xf>
    <xf numFmtId="3" fontId="14" fillId="5" borderId="3" xfId="0" applyNumberFormat="1" applyFont="1" applyFill="1" applyBorder="1" applyAlignment="1">
      <alignment horizontal="right"/>
    </xf>
    <xf numFmtId="4" fontId="14" fillId="4" borderId="3" xfId="0" applyNumberFormat="1" applyFont="1" applyFill="1" applyBorder="1" applyAlignment="1">
      <alignment horizontal="right"/>
    </xf>
    <xf numFmtId="3" fontId="14" fillId="4" borderId="3" xfId="0" applyNumberFormat="1" applyFont="1" applyFill="1" applyBorder="1" applyAlignment="1">
      <alignment horizontal="right"/>
    </xf>
    <xf numFmtId="4" fontId="16" fillId="0" borderId="0" xfId="0" applyNumberFormat="1" applyFont="1" applyAlignment="1">
      <alignment horizontal="left"/>
    </xf>
    <xf numFmtId="0" fontId="14" fillId="0" borderId="0" xfId="0" applyFont="1"/>
    <xf numFmtId="4" fontId="14" fillId="0" borderId="0" xfId="0" applyNumberFormat="1" applyFont="1"/>
    <xf numFmtId="164" fontId="26" fillId="0" borderId="0" xfId="0" applyNumberFormat="1" applyFont="1"/>
    <xf numFmtId="0" fontId="27" fillId="0" borderId="0" xfId="0" applyFont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4" fontId="28" fillId="0" borderId="0" xfId="0" applyNumberFormat="1" applyFont="1" applyAlignment="1">
      <alignment vertical="center" wrapText="1"/>
    </xf>
    <xf numFmtId="164" fontId="26" fillId="0" borderId="0" xfId="0" applyNumberFormat="1" applyFont="1" applyAlignment="1">
      <alignment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28" fillId="2" borderId="4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28" fillId="2" borderId="3" xfId="0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4" fontId="28" fillId="2" borderId="0" xfId="0" applyNumberFormat="1" applyFont="1" applyFill="1"/>
    <xf numFmtId="3" fontId="28" fillId="2" borderId="0" xfId="0" applyNumberFormat="1" applyFont="1" applyFill="1"/>
    <xf numFmtId="0" fontId="28" fillId="2" borderId="0" xfId="0" applyFont="1" applyFill="1"/>
    <xf numFmtId="4" fontId="10" fillId="2" borderId="0" xfId="0" applyNumberFormat="1" applyFont="1" applyFill="1" applyBorder="1" applyAlignment="1" applyProtection="1">
      <alignment horizontal="center" vertical="center" wrapText="1"/>
    </xf>
    <xf numFmtId="3" fontId="10" fillId="2" borderId="0" xfId="0" applyNumberFormat="1" applyFont="1" applyFill="1" applyBorder="1" applyAlignment="1" applyProtection="1">
      <alignment horizontal="center" vertical="center" wrapText="1"/>
    </xf>
    <xf numFmtId="164" fontId="26" fillId="2" borderId="0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" fontId="10" fillId="2" borderId="4" xfId="0" applyNumberFormat="1" applyFont="1" applyFill="1" applyBorder="1" applyAlignment="1">
      <alignment horizontal="right"/>
    </xf>
    <xf numFmtId="4" fontId="28" fillId="2" borderId="4" xfId="0" applyNumberFormat="1" applyFont="1" applyFill="1" applyBorder="1" applyAlignment="1">
      <alignment horizontal="right"/>
    </xf>
    <xf numFmtId="4" fontId="28" fillId="7" borderId="4" xfId="0" applyNumberFormat="1" applyFont="1" applyFill="1" applyBorder="1" applyAlignment="1">
      <alignment horizontal="right"/>
    </xf>
    <xf numFmtId="4" fontId="28" fillId="8" borderId="4" xfId="0" applyNumberFormat="1" applyFont="1" applyFill="1" applyBorder="1" applyAlignment="1">
      <alignment horizontal="right"/>
    </xf>
    <xf numFmtId="4" fontId="10" fillId="7" borderId="4" xfId="0" applyNumberFormat="1" applyFont="1" applyFill="1" applyBorder="1" applyAlignment="1">
      <alignment horizontal="right"/>
    </xf>
    <xf numFmtId="4" fontId="10" fillId="5" borderId="3" xfId="0" applyNumberFormat="1" applyFont="1" applyFill="1" applyBorder="1"/>
    <xf numFmtId="4" fontId="10" fillId="5" borderId="4" xfId="0" applyNumberFormat="1" applyFont="1" applyFill="1" applyBorder="1" applyAlignment="1">
      <alignment horizontal="right"/>
    </xf>
    <xf numFmtId="3" fontId="10" fillId="7" borderId="4" xfId="0" applyNumberFormat="1" applyFont="1" applyFill="1" applyBorder="1" applyAlignment="1">
      <alignment horizontal="right"/>
    </xf>
    <xf numFmtId="3" fontId="10" fillId="5" borderId="3" xfId="0" applyNumberFormat="1" applyFont="1" applyFill="1" applyBorder="1"/>
    <xf numFmtId="3" fontId="10" fillId="5" borderId="4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29" fillId="2" borderId="3" xfId="0" applyNumberFormat="1" applyFont="1" applyFill="1" applyBorder="1" applyAlignment="1" applyProtection="1">
      <alignment horizontal="center" vertical="center" wrapText="1"/>
    </xf>
    <xf numFmtId="0" fontId="29" fillId="2" borderId="4" xfId="0" applyNumberFormat="1" applyFont="1" applyFill="1" applyBorder="1" applyAlignment="1" applyProtection="1">
      <alignment horizontal="center" vertical="center" wrapText="1"/>
    </xf>
    <xf numFmtId="0" fontId="28" fillId="2" borderId="1" xfId="0" applyNumberFormat="1" applyFont="1" applyFill="1" applyBorder="1" applyAlignment="1" applyProtection="1">
      <alignment horizontal="left" vertical="center" wrapText="1" indent="1"/>
    </xf>
    <xf numFmtId="0" fontId="28" fillId="2" borderId="2" xfId="0" applyNumberFormat="1" applyFont="1" applyFill="1" applyBorder="1" applyAlignment="1" applyProtection="1">
      <alignment horizontal="left" vertical="center" wrapText="1" indent="1"/>
    </xf>
    <xf numFmtId="0" fontId="28" fillId="2" borderId="4" xfId="0" applyNumberFormat="1" applyFont="1" applyFill="1" applyBorder="1" applyAlignment="1" applyProtection="1">
      <alignment horizontal="left" vertical="center" wrapText="1" inden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 indent="1"/>
    </xf>
    <xf numFmtId="0" fontId="10" fillId="5" borderId="2" xfId="0" applyNumberFormat="1" applyFont="1" applyFill="1" applyBorder="1" applyAlignment="1" applyProtection="1">
      <alignment horizontal="left" vertical="center" wrapText="1" indent="1"/>
    </xf>
    <xf numFmtId="0" fontId="10" fillId="5" borderId="4" xfId="0" applyNumberFormat="1" applyFont="1" applyFill="1" applyBorder="1" applyAlignment="1" applyProtection="1">
      <alignment horizontal="left" vertical="center" wrapText="1" indent="1"/>
    </xf>
    <xf numFmtId="0" fontId="10" fillId="2" borderId="0" xfId="0" applyFont="1" applyFill="1"/>
    <xf numFmtId="0" fontId="16" fillId="0" borderId="0" xfId="0" applyFont="1" applyAlignment="1">
      <alignment horizontal="left"/>
    </xf>
    <xf numFmtId="4" fontId="22" fillId="2" borderId="0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 vertical="center" wrapText="1"/>
    </xf>
    <xf numFmtId="164" fontId="26" fillId="4" borderId="3" xfId="0" applyNumberFormat="1" applyFont="1" applyFill="1" applyBorder="1" applyAlignment="1">
      <alignment horizontal="right"/>
    </xf>
    <xf numFmtId="164" fontId="26" fillId="2" borderId="3" xfId="0" applyNumberFormat="1" applyFont="1" applyFill="1" applyBorder="1" applyAlignment="1">
      <alignment horizontal="right"/>
    </xf>
    <xf numFmtId="4" fontId="25" fillId="2" borderId="0" xfId="0" applyNumberFormat="1" applyFont="1" applyFill="1" applyBorder="1" applyAlignment="1" applyProtection="1">
      <alignment horizontal="center" vertical="center" wrapText="1"/>
    </xf>
    <xf numFmtId="4" fontId="12" fillId="2" borderId="3" xfId="0" applyNumberFormat="1" applyFont="1" applyFill="1" applyBorder="1" applyAlignment="1">
      <alignment horizontal="right"/>
    </xf>
    <xf numFmtId="4" fontId="12" fillId="0" borderId="3" xfId="0" applyNumberFormat="1" applyFont="1" applyBorder="1" applyAlignment="1">
      <alignment horizontal="right"/>
    </xf>
    <xf numFmtId="0" fontId="23" fillId="2" borderId="3" xfId="0" applyFont="1" applyFill="1" applyBorder="1"/>
    <xf numFmtId="4" fontId="22" fillId="2" borderId="0" xfId="0" applyNumberFormat="1" applyFont="1" applyFill="1" applyBorder="1" applyAlignment="1">
      <alignment horizontal="right"/>
    </xf>
    <xf numFmtId="3" fontId="28" fillId="7" borderId="4" xfId="0" applyNumberFormat="1" applyFont="1" applyFill="1" applyBorder="1" applyAlignment="1">
      <alignment horizontal="right"/>
    </xf>
    <xf numFmtId="4" fontId="28" fillId="2" borderId="3" xfId="0" applyNumberFormat="1" applyFont="1" applyFill="1" applyBorder="1"/>
    <xf numFmtId="3" fontId="28" fillId="2" borderId="3" xfId="0" applyNumberFormat="1" applyFont="1" applyFill="1" applyBorder="1"/>
    <xf numFmtId="164" fontId="26" fillId="7" borderId="4" xfId="0" applyNumberFormat="1" applyFont="1" applyFill="1" applyBorder="1" applyAlignment="1">
      <alignment horizontal="right"/>
    </xf>
    <xf numFmtId="164" fontId="26" fillId="5" borderId="3" xfId="0" applyNumberFormat="1" applyFont="1" applyFill="1" applyBorder="1"/>
    <xf numFmtId="164" fontId="26" fillId="2" borderId="4" xfId="0" applyNumberFormat="1" applyFont="1" applyFill="1" applyBorder="1" applyAlignment="1">
      <alignment horizontal="right"/>
    </xf>
    <xf numFmtId="164" fontId="26" fillId="5" borderId="4" xfId="0" applyNumberFormat="1" applyFont="1" applyFill="1" applyBorder="1" applyAlignment="1">
      <alignment horizontal="right"/>
    </xf>
    <xf numFmtId="3" fontId="28" fillId="8" borderId="4" xfId="0" applyNumberFormat="1" applyFont="1" applyFill="1" applyBorder="1" applyAlignment="1">
      <alignment horizontal="right"/>
    </xf>
    <xf numFmtId="164" fontId="30" fillId="2" borderId="0" xfId="0" applyNumberFormat="1" applyFont="1" applyFill="1" applyBorder="1" applyAlignment="1" applyProtection="1">
      <alignment horizontal="center" vertical="center" wrapText="1"/>
    </xf>
    <xf numFmtId="164" fontId="31" fillId="2" borderId="0" xfId="0" applyNumberFormat="1" applyFont="1" applyFill="1"/>
    <xf numFmtId="164" fontId="32" fillId="2" borderId="0" xfId="0" applyNumberFormat="1" applyFont="1" applyFill="1"/>
    <xf numFmtId="164" fontId="30" fillId="2" borderId="0" xfId="0" applyNumberFormat="1" applyFont="1" applyFill="1" applyBorder="1" applyAlignment="1" applyProtection="1">
      <alignment horizontal="right" vertical="center" wrapText="1"/>
    </xf>
    <xf numFmtId="164" fontId="30" fillId="2" borderId="3" xfId="0" applyNumberFormat="1" applyFont="1" applyFill="1" applyBorder="1" applyAlignment="1">
      <alignment horizontal="center" vertical="center" wrapText="1"/>
    </xf>
    <xf numFmtId="0" fontId="33" fillId="2" borderId="0" xfId="0" applyFont="1" applyFill="1"/>
    <xf numFmtId="164" fontId="30" fillId="7" borderId="4" xfId="0" applyNumberFormat="1" applyFont="1" applyFill="1" applyBorder="1" applyAlignment="1">
      <alignment horizontal="right"/>
    </xf>
    <xf numFmtId="164" fontId="30" fillId="5" borderId="3" xfId="0" applyNumberFormat="1" applyFont="1" applyFill="1" applyBorder="1"/>
    <xf numFmtId="164" fontId="31" fillId="2" borderId="4" xfId="0" applyNumberFormat="1" applyFont="1" applyFill="1" applyBorder="1" applyAlignment="1">
      <alignment horizontal="right"/>
    </xf>
    <xf numFmtId="164" fontId="31" fillId="2" borderId="3" xfId="0" applyNumberFormat="1" applyFont="1" applyFill="1" applyBorder="1"/>
    <xf numFmtId="164" fontId="31" fillId="6" borderId="4" xfId="0" applyNumberFormat="1" applyFont="1" applyFill="1" applyBorder="1" applyAlignment="1">
      <alignment horizontal="right"/>
    </xf>
    <xf numFmtId="0" fontId="15" fillId="2" borderId="0" xfId="0" applyFont="1" applyFill="1"/>
    <xf numFmtId="0" fontId="13" fillId="2" borderId="0" xfId="0" applyFont="1" applyFill="1" applyBorder="1"/>
    <xf numFmtId="164" fontId="34" fillId="6" borderId="4" xfId="0" applyNumberFormat="1" applyFont="1" applyFill="1" applyBorder="1" applyAlignment="1">
      <alignment horizontal="right"/>
    </xf>
    <xf numFmtId="164" fontId="31" fillId="2" borderId="0" xfId="0" applyNumberFormat="1" applyFont="1" applyFill="1" applyBorder="1" applyAlignment="1">
      <alignment horizontal="right"/>
    </xf>
    <xf numFmtId="0" fontId="34" fillId="2" borderId="0" xfId="0" applyNumberFormat="1" applyFont="1" applyFill="1" applyBorder="1" applyAlignment="1" applyProtection="1">
      <alignment horizontal="center" vertical="center" wrapText="1"/>
    </xf>
    <xf numFmtId="164" fontId="30" fillId="2" borderId="0" xfId="0" applyNumberFormat="1" applyFont="1" applyFill="1" applyBorder="1"/>
    <xf numFmtId="164" fontId="19" fillId="3" borderId="3" xfId="0" applyNumberFormat="1" applyFont="1" applyFill="1" applyBorder="1" applyAlignment="1">
      <alignment horizontal="center" vertical="center" wrapText="1"/>
    </xf>
    <xf numFmtId="3" fontId="35" fillId="2" borderId="3" xfId="0" applyNumberFormat="1" applyFont="1" applyFill="1" applyBorder="1" applyAlignment="1">
      <alignment horizontal="center" vertical="center" wrapText="1"/>
    </xf>
    <xf numFmtId="1" fontId="33" fillId="0" borderId="0" xfId="0" applyNumberFormat="1" applyFont="1"/>
    <xf numFmtId="164" fontId="26" fillId="5" borderId="3" xfId="0" applyNumberFormat="1" applyFont="1" applyFill="1" applyBorder="1" applyAlignment="1">
      <alignment horizontal="right"/>
    </xf>
    <xf numFmtId="164" fontId="26" fillId="2" borderId="3" xfId="0" applyNumberFormat="1" applyFont="1" applyFill="1" applyBorder="1" applyAlignment="1">
      <alignment horizontal="right" wrapText="1"/>
    </xf>
    <xf numFmtId="164" fontId="26" fillId="2" borderId="3" xfId="0" applyNumberFormat="1" applyFont="1" applyFill="1" applyBorder="1"/>
    <xf numFmtId="0" fontId="36" fillId="2" borderId="0" xfId="0" applyFont="1" applyFill="1"/>
    <xf numFmtId="164" fontId="26" fillId="8" borderId="4" xfId="0" applyNumberFormat="1" applyFont="1" applyFill="1" applyBorder="1" applyAlignment="1">
      <alignment horizontal="right"/>
    </xf>
    <xf numFmtId="0" fontId="16" fillId="2" borderId="0" xfId="0" applyNumberFormat="1" applyFont="1" applyFill="1" applyBorder="1" applyAlignment="1" applyProtection="1">
      <alignment horizontal="center" vertical="center" wrapText="1"/>
    </xf>
    <xf numFmtId="4" fontId="10" fillId="2" borderId="0" xfId="0" applyNumberFormat="1" applyFont="1" applyFill="1" applyBorder="1" applyAlignment="1" applyProtection="1">
      <alignment horizontal="right" vertical="center" wrapText="1"/>
    </xf>
    <xf numFmtId="3" fontId="10" fillId="2" borderId="4" xfId="0" applyNumberFormat="1" applyFont="1" applyFill="1" applyBorder="1" applyAlignment="1">
      <alignment horizontal="right"/>
    </xf>
    <xf numFmtId="4" fontId="10" fillId="2" borderId="0" xfId="0" applyNumberFormat="1" applyFont="1" applyFill="1"/>
    <xf numFmtId="3" fontId="10" fillId="2" borderId="0" xfId="0" applyNumberFormat="1" applyFont="1" applyFill="1"/>
    <xf numFmtId="0" fontId="10" fillId="7" borderId="1" xfId="0" applyNumberFormat="1" applyFont="1" applyFill="1" applyBorder="1" applyAlignment="1" applyProtection="1">
      <alignment horizontal="left" vertical="center" wrapText="1"/>
    </xf>
    <xf numFmtId="0" fontId="10" fillId="7" borderId="2" xfId="0" applyNumberFormat="1" applyFont="1" applyFill="1" applyBorder="1" applyAlignment="1" applyProtection="1">
      <alignment horizontal="left" vertical="center" wrapText="1"/>
    </xf>
    <xf numFmtId="0" fontId="10" fillId="7" borderId="4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15" fillId="8" borderId="4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10" fillId="5" borderId="4" xfId="0" applyNumberFormat="1" applyFont="1" applyFill="1" applyBorder="1" applyAlignment="1" applyProtection="1">
      <alignment horizontal="left" vertical="center" wrapText="1"/>
    </xf>
    <xf numFmtId="3" fontId="10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NumberFormat="1" applyFont="1" applyFill="1" applyBorder="1" applyAlignment="1" applyProtection="1">
      <alignment horizontal="center" vertical="center" wrapText="1"/>
    </xf>
    <xf numFmtId="0" fontId="13" fillId="2" borderId="1" xfId="0" quotePrefix="1" applyNumberFormat="1" applyFont="1" applyFill="1" applyBorder="1" applyAlignment="1" applyProtection="1">
      <alignment horizontal="left" vertical="center" wrapText="1"/>
    </xf>
    <xf numFmtId="0" fontId="13" fillId="2" borderId="2" xfId="0" quotePrefix="1" applyNumberFormat="1" applyFont="1" applyFill="1" applyBorder="1" applyAlignment="1" applyProtection="1">
      <alignment horizontal="left" vertical="center" wrapText="1"/>
    </xf>
    <xf numFmtId="0" fontId="13" fillId="2" borderId="4" xfId="0" quotePrefix="1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2" xfId="0" applyNumberFormat="1" applyFont="1" applyFill="1" applyBorder="1" applyAlignment="1" applyProtection="1">
      <alignment horizontal="left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13" fillId="2" borderId="1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center"/>
    </xf>
    <xf numFmtId="0" fontId="13" fillId="4" borderId="1" xfId="0" quotePrefix="1" applyNumberFormat="1" applyFont="1" applyFill="1" applyBorder="1" applyAlignment="1" applyProtection="1">
      <alignment horizontal="left" vertical="center" wrapText="1"/>
    </xf>
    <xf numFmtId="0" fontId="13" fillId="4" borderId="2" xfId="0" quotePrefix="1" applyNumberFormat="1" applyFont="1" applyFill="1" applyBorder="1" applyAlignment="1" applyProtection="1">
      <alignment horizontal="left" vertical="center" wrapText="1"/>
    </xf>
    <xf numFmtId="0" fontId="13" fillId="4" borderId="4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Font="1" applyFill="1" applyAlignment="1">
      <alignment horizontal="center" wrapText="1"/>
    </xf>
    <xf numFmtId="0" fontId="13" fillId="6" borderId="1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8" borderId="6" xfId="0" applyNumberFormat="1" applyFont="1" applyFill="1" applyBorder="1" applyAlignment="1" applyProtection="1">
      <alignment horizontal="left" vertical="center" wrapText="1"/>
    </xf>
    <xf numFmtId="0" fontId="15" fillId="8" borderId="7" xfId="0" applyNumberFormat="1" applyFont="1" applyFill="1" applyBorder="1" applyAlignment="1" applyProtection="1">
      <alignment horizontal="left" vertical="center" wrapText="1"/>
    </xf>
    <xf numFmtId="0" fontId="15" fillId="8" borderId="8" xfId="0" applyNumberFormat="1" applyFont="1" applyFill="1" applyBorder="1" applyAlignment="1" applyProtection="1">
      <alignment horizontal="left" vertical="center" wrapText="1"/>
    </xf>
    <xf numFmtId="0" fontId="10" fillId="7" borderId="1" xfId="0" applyNumberFormat="1" applyFont="1" applyFill="1" applyBorder="1" applyAlignment="1" applyProtection="1">
      <alignment horizontal="left" vertical="center" wrapText="1"/>
    </xf>
    <xf numFmtId="0" fontId="10" fillId="7" borderId="2" xfId="0" applyNumberFormat="1" applyFont="1" applyFill="1" applyBorder="1" applyAlignment="1" applyProtection="1">
      <alignment horizontal="left" vertical="center" wrapText="1"/>
    </xf>
    <xf numFmtId="0" fontId="10" fillId="7" borderId="4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</xf>
    <xf numFmtId="0" fontId="10" fillId="5" borderId="2" xfId="0" applyNumberFormat="1" applyFont="1" applyFill="1" applyBorder="1" applyAlignment="1" applyProtection="1">
      <alignment horizontal="left" vertical="center" wrapText="1"/>
    </xf>
    <xf numFmtId="0" fontId="10" fillId="5" borderId="4" xfId="0" applyNumberFormat="1" applyFont="1" applyFill="1" applyBorder="1" applyAlignment="1" applyProtection="1">
      <alignment horizontal="left" vertical="center" wrapText="1"/>
    </xf>
    <xf numFmtId="0" fontId="16" fillId="2" borderId="0" xfId="0" applyFont="1" applyFill="1" applyAlignment="1">
      <alignment horizontal="left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15" fillId="8" borderId="1" xfId="0" applyNumberFormat="1" applyFont="1" applyFill="1" applyBorder="1" applyAlignment="1" applyProtection="1">
      <alignment horizontal="left" vertical="center" wrapText="1"/>
    </xf>
    <xf numFmtId="0" fontId="15" fillId="8" borderId="2" xfId="0" applyNumberFormat="1" applyFont="1" applyFill="1" applyBorder="1" applyAlignment="1" applyProtection="1">
      <alignment horizontal="left" vertical="center" wrapText="1"/>
    </xf>
    <xf numFmtId="0" fontId="15" fillId="8" borderId="4" xfId="0" applyNumberFormat="1" applyFont="1" applyFill="1" applyBorder="1" applyAlignment="1" applyProtection="1">
      <alignment horizontal="left" vertical="center" wrapText="1"/>
    </xf>
  </cellXfs>
  <cellStyles count="3">
    <cellStyle name="Normalno" xfId="0" builtinId="0"/>
    <cellStyle name="Normalno 3 2" xfId="1" xr:uid="{9175BC49-F04B-4336-8030-B28E284112A2}"/>
    <cellStyle name="Obično_List4" xfId="2" xr:uid="{56E0C8DE-58BF-4D93-8DD1-A1D1E6B91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workbookViewId="0">
      <selection activeCell="L12" sqref="L12"/>
    </sheetView>
  </sheetViews>
  <sheetFormatPr defaultColWidth="8.85546875" defaultRowHeight="15" x14ac:dyDescent="0.25"/>
  <cols>
    <col min="1" max="4" width="8.85546875" style="1"/>
    <col min="5" max="5" width="26.7109375" style="1" customWidth="1"/>
    <col min="6" max="6" width="20.7109375" style="1" customWidth="1"/>
    <col min="7" max="7" width="20.7109375" style="21" customWidth="1"/>
    <col min="8" max="8" width="20.7109375" style="92" customWidth="1"/>
    <col min="9" max="10" width="8.85546875" style="75"/>
    <col min="11" max="16384" width="8.85546875" style="1"/>
  </cols>
  <sheetData>
    <row r="1" spans="1:10" s="61" customFormat="1" ht="19.5" customHeight="1" x14ac:dyDescent="0.25">
      <c r="A1" s="244" t="s">
        <v>95</v>
      </c>
      <c r="B1" s="244"/>
      <c r="C1" s="244"/>
      <c r="D1" s="244"/>
      <c r="E1" s="244"/>
      <c r="F1" s="68"/>
      <c r="G1" s="73"/>
      <c r="H1" s="74"/>
      <c r="I1" s="75"/>
      <c r="J1" s="75"/>
    </row>
    <row r="2" spans="1:10" s="61" customFormat="1" ht="15.6" customHeight="1" x14ac:dyDescent="0.25">
      <c r="A2" s="68"/>
      <c r="B2" s="68"/>
      <c r="C2" s="68"/>
      <c r="D2" s="68"/>
      <c r="E2" s="68"/>
      <c r="F2" s="68"/>
      <c r="G2" s="73"/>
      <c r="H2" s="74"/>
      <c r="I2" s="75"/>
      <c r="J2" s="75"/>
    </row>
    <row r="3" spans="1:10" s="69" customFormat="1" ht="20.45" customHeight="1" x14ac:dyDescent="0.3">
      <c r="A3" s="234" t="s">
        <v>187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61" customFormat="1" ht="9" customHeight="1" x14ac:dyDescent="0.25">
      <c r="A4" s="68"/>
      <c r="B4" s="76"/>
      <c r="C4" s="76"/>
      <c r="D4" s="76"/>
      <c r="E4" s="76"/>
      <c r="F4" s="68"/>
      <c r="G4" s="73"/>
      <c r="H4" s="74"/>
      <c r="I4" s="75"/>
      <c r="J4" s="75"/>
    </row>
    <row r="5" spans="1:10" s="72" customFormat="1" ht="15.6" customHeight="1" x14ac:dyDescent="0.25">
      <c r="A5" s="234" t="s">
        <v>23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s="72" customFormat="1" ht="7.15" customHeight="1" x14ac:dyDescent="0.25">
      <c r="A6" s="70"/>
      <c r="B6" s="70"/>
      <c r="C6" s="70"/>
      <c r="D6" s="70"/>
      <c r="E6" s="70"/>
      <c r="F6" s="70"/>
      <c r="G6" s="77"/>
      <c r="H6" s="78"/>
      <c r="I6" s="75"/>
      <c r="J6" s="75"/>
    </row>
    <row r="7" spans="1:10" s="72" customFormat="1" ht="15.6" customHeight="1" x14ac:dyDescent="0.25">
      <c r="A7" s="251" t="s">
        <v>27</v>
      </c>
      <c r="B7" s="251"/>
      <c r="C7" s="251"/>
      <c r="D7" s="251"/>
      <c r="E7" s="251"/>
      <c r="F7" s="251"/>
      <c r="G7" s="251"/>
      <c r="H7" s="251"/>
      <c r="I7" s="251"/>
      <c r="J7" s="251"/>
    </row>
    <row r="8" spans="1:10" ht="13.9" customHeight="1" x14ac:dyDescent="0.25">
      <c r="A8" s="4"/>
      <c r="B8" s="5"/>
      <c r="C8" s="5"/>
      <c r="D8" s="5"/>
      <c r="E8" s="6"/>
      <c r="F8" s="7" t="s">
        <v>91</v>
      </c>
      <c r="G8" s="8" t="s">
        <v>91</v>
      </c>
      <c r="H8" s="178"/>
    </row>
    <row r="9" spans="1:10" ht="25.5" x14ac:dyDescent="0.25">
      <c r="A9" s="9"/>
      <c r="B9" s="10"/>
      <c r="C9" s="10"/>
      <c r="D9" s="11"/>
      <c r="E9" s="12"/>
      <c r="F9" s="32" t="s">
        <v>172</v>
      </c>
      <c r="G9" s="27" t="s">
        <v>173</v>
      </c>
      <c r="H9" s="32" t="s">
        <v>174</v>
      </c>
      <c r="I9" s="179" t="s">
        <v>159</v>
      </c>
      <c r="J9" s="179" t="s">
        <v>159</v>
      </c>
    </row>
    <row r="10" spans="1:10" s="2" customFormat="1" ht="9" x14ac:dyDescent="0.15">
      <c r="A10" s="13"/>
      <c r="B10" s="14"/>
      <c r="C10" s="14" t="s">
        <v>163</v>
      </c>
      <c r="D10" s="15"/>
      <c r="E10" s="16"/>
      <c r="F10" s="33">
        <v>1</v>
      </c>
      <c r="G10" s="28">
        <v>2</v>
      </c>
      <c r="H10" s="28">
        <v>3</v>
      </c>
      <c r="I10" s="180" t="s">
        <v>166</v>
      </c>
      <c r="J10" s="180" t="s">
        <v>167</v>
      </c>
    </row>
    <row r="11" spans="1:10" ht="18" customHeight="1" x14ac:dyDescent="0.25">
      <c r="A11" s="241" t="s">
        <v>0</v>
      </c>
      <c r="B11" s="242"/>
      <c r="C11" s="242"/>
      <c r="D11" s="242"/>
      <c r="E11" s="243"/>
      <c r="F11" s="34">
        <f>F12+F13</f>
        <v>1760704.03</v>
      </c>
      <c r="G11" s="29">
        <f t="shared" ref="G11" si="0">G12+G13</f>
        <v>2054418</v>
      </c>
      <c r="H11" s="34">
        <f>H12+H13</f>
        <v>2033619.75</v>
      </c>
      <c r="I11" s="181">
        <f>H11/F11*100</f>
        <v>115.50037458595467</v>
      </c>
      <c r="J11" s="181">
        <f>H11/G11*100</f>
        <v>98.987632993869795</v>
      </c>
    </row>
    <row r="12" spans="1:10" ht="18" customHeight="1" x14ac:dyDescent="0.25">
      <c r="A12" s="238" t="s">
        <v>1</v>
      </c>
      <c r="B12" s="239"/>
      <c r="C12" s="239"/>
      <c r="D12" s="239"/>
      <c r="E12" s="240"/>
      <c r="F12" s="35">
        <v>1760511.44</v>
      </c>
      <c r="G12" s="30">
        <v>2054225</v>
      </c>
      <c r="H12" s="35">
        <v>2033427.15</v>
      </c>
      <c r="I12" s="182">
        <f>H12/F12*100</f>
        <v>115.50206967129961</v>
      </c>
      <c r="J12" s="182">
        <f>H12/G12*100</f>
        <v>98.987557351312532</v>
      </c>
    </row>
    <row r="13" spans="1:10" ht="16.5" customHeight="1" x14ac:dyDescent="0.25">
      <c r="A13" s="245" t="s">
        <v>2</v>
      </c>
      <c r="B13" s="246"/>
      <c r="C13" s="246"/>
      <c r="D13" s="246"/>
      <c r="E13" s="247"/>
      <c r="F13" s="35">
        <v>192.59</v>
      </c>
      <c r="G13" s="30">
        <v>193</v>
      </c>
      <c r="H13" s="35">
        <v>192.6</v>
      </c>
      <c r="I13" s="182">
        <f>H13/F13*100</f>
        <v>100.00519237758969</v>
      </c>
      <c r="J13" s="182">
        <f>H13/G13*100</f>
        <v>99.792746113989637</v>
      </c>
    </row>
    <row r="14" spans="1:10" x14ac:dyDescent="0.25">
      <c r="A14" s="241" t="s">
        <v>3</v>
      </c>
      <c r="B14" s="242"/>
      <c r="C14" s="242"/>
      <c r="D14" s="242"/>
      <c r="E14" s="243"/>
      <c r="F14" s="34">
        <f>F15+F16</f>
        <v>1767566.02</v>
      </c>
      <c r="G14" s="29">
        <f t="shared" ref="G14:H14" si="1">G15+G16</f>
        <v>2058995</v>
      </c>
      <c r="H14" s="34">
        <f t="shared" si="1"/>
        <v>2035064.1400000001</v>
      </c>
      <c r="I14" s="181">
        <f>H14/F14*100</f>
        <v>115.13369893815906</v>
      </c>
      <c r="J14" s="181">
        <f>H14/G14*100</f>
        <v>98.837740742449597</v>
      </c>
    </row>
    <row r="15" spans="1:10" x14ac:dyDescent="0.25">
      <c r="A15" s="235" t="s">
        <v>4</v>
      </c>
      <c r="B15" s="236"/>
      <c r="C15" s="236"/>
      <c r="D15" s="236"/>
      <c r="E15" s="237"/>
      <c r="F15" s="35">
        <v>1739287.36</v>
      </c>
      <c r="G15" s="30">
        <v>1954557</v>
      </c>
      <c r="H15" s="35">
        <v>1935543.07</v>
      </c>
      <c r="I15" s="182">
        <f>H15/F15*100</f>
        <v>111.28368517551922</v>
      </c>
      <c r="J15" s="182">
        <f t="shared" ref="J15:J16" si="2">H15/G15*100</f>
        <v>99.027200025376601</v>
      </c>
    </row>
    <row r="16" spans="1:10" x14ac:dyDescent="0.25">
      <c r="A16" s="245" t="s">
        <v>5</v>
      </c>
      <c r="B16" s="246"/>
      <c r="C16" s="246"/>
      <c r="D16" s="246"/>
      <c r="E16" s="247"/>
      <c r="F16" s="35">
        <v>28278.66</v>
      </c>
      <c r="G16" s="30">
        <v>104438</v>
      </c>
      <c r="H16" s="35">
        <v>99521.07</v>
      </c>
      <c r="I16" s="182">
        <f t="shared" ref="I16" si="3">H16/F16*100</f>
        <v>351.92993585976137</v>
      </c>
      <c r="J16" s="182">
        <f t="shared" si="2"/>
        <v>95.292010570865017</v>
      </c>
    </row>
    <row r="17" spans="1:10" ht="18" customHeight="1" x14ac:dyDescent="0.25">
      <c r="A17" s="248" t="s">
        <v>6</v>
      </c>
      <c r="B17" s="249"/>
      <c r="C17" s="249"/>
      <c r="D17" s="249"/>
      <c r="E17" s="250"/>
      <c r="F17" s="34">
        <f>F11-F14</f>
        <v>-6861.9899999999907</v>
      </c>
      <c r="G17" s="29">
        <f>G11-G14</f>
        <v>-4577</v>
      </c>
      <c r="H17" s="34">
        <f t="shared" ref="H17" si="4">H11-H14</f>
        <v>-1444.3900000001304</v>
      </c>
      <c r="I17" s="181">
        <f>H17/F17*100</f>
        <v>21.049141721281035</v>
      </c>
      <c r="J17" s="181">
        <f>H17/G17*100</f>
        <v>31.557570461003504</v>
      </c>
    </row>
    <row r="18" spans="1:10" x14ac:dyDescent="0.25">
      <c r="A18" s="3"/>
      <c r="B18" s="17"/>
      <c r="C18" s="17"/>
      <c r="D18" s="17"/>
      <c r="E18" s="17"/>
      <c r="F18" s="17"/>
      <c r="G18" s="18"/>
      <c r="H18" s="183"/>
    </row>
    <row r="19" spans="1:10" s="72" customFormat="1" ht="15.75" x14ac:dyDescent="0.25">
      <c r="A19" s="234" t="s">
        <v>28</v>
      </c>
      <c r="B19" s="234"/>
      <c r="C19" s="234"/>
      <c r="D19" s="234"/>
      <c r="E19" s="234"/>
      <c r="F19" s="234"/>
      <c r="G19" s="234"/>
      <c r="H19" s="234"/>
      <c r="I19" s="75"/>
      <c r="J19" s="75"/>
    </row>
    <row r="20" spans="1:10" ht="15.75" customHeight="1" x14ac:dyDescent="0.25">
      <c r="A20" s="3"/>
      <c r="B20" s="17"/>
      <c r="C20" s="17"/>
      <c r="D20" s="17"/>
      <c r="E20" s="17"/>
      <c r="F20" s="17"/>
      <c r="G20" s="18"/>
      <c r="H20" s="183"/>
    </row>
    <row r="21" spans="1:10" ht="25.5" x14ac:dyDescent="0.25">
      <c r="A21" s="9"/>
      <c r="B21" s="10"/>
      <c r="C21" s="10"/>
      <c r="D21" s="11"/>
      <c r="E21" s="12"/>
      <c r="F21" s="32" t="s">
        <v>172</v>
      </c>
      <c r="G21" s="27" t="s">
        <v>173</v>
      </c>
      <c r="H21" s="32" t="s">
        <v>174</v>
      </c>
      <c r="I21" s="179" t="s">
        <v>159</v>
      </c>
      <c r="J21" s="179" t="s">
        <v>159</v>
      </c>
    </row>
    <row r="22" spans="1:10" x14ac:dyDescent="0.25">
      <c r="A22" s="238" t="s">
        <v>8</v>
      </c>
      <c r="B22" s="239"/>
      <c r="C22" s="239"/>
      <c r="D22" s="239"/>
      <c r="E22" s="240"/>
      <c r="F22" s="35"/>
      <c r="G22" s="31"/>
      <c r="H22" s="184"/>
      <c r="I22" s="182" t="s">
        <v>91</v>
      </c>
      <c r="J22" s="182" t="s">
        <v>91</v>
      </c>
    </row>
    <row r="23" spans="1:10" x14ac:dyDescent="0.25">
      <c r="A23" s="238" t="s">
        <v>9</v>
      </c>
      <c r="B23" s="239"/>
      <c r="C23" s="239"/>
      <c r="D23" s="239"/>
      <c r="E23" s="240"/>
      <c r="F23" s="35"/>
      <c r="G23" s="31"/>
      <c r="H23" s="184"/>
      <c r="I23" s="182" t="s">
        <v>91</v>
      </c>
      <c r="J23" s="182" t="s">
        <v>91</v>
      </c>
    </row>
    <row r="24" spans="1:10" ht="18" customHeight="1" x14ac:dyDescent="0.25">
      <c r="A24" s="241" t="s">
        <v>10</v>
      </c>
      <c r="B24" s="242"/>
      <c r="C24" s="242"/>
      <c r="D24" s="242"/>
      <c r="E24" s="243"/>
      <c r="F24" s="34"/>
      <c r="G24" s="29"/>
      <c r="H24" s="34"/>
      <c r="I24" s="181" t="s">
        <v>91</v>
      </c>
      <c r="J24" s="181" t="s">
        <v>91</v>
      </c>
    </row>
    <row r="25" spans="1:10" x14ac:dyDescent="0.25">
      <c r="A25" s="19"/>
      <c r="B25" s="17"/>
      <c r="C25" s="17"/>
      <c r="D25" s="17"/>
      <c r="E25" s="17"/>
      <c r="F25" s="17"/>
      <c r="G25" s="18"/>
      <c r="H25" s="183"/>
    </row>
    <row r="26" spans="1:10" s="72" customFormat="1" ht="15.75" x14ac:dyDescent="0.25">
      <c r="A26" s="234" t="s">
        <v>34</v>
      </c>
      <c r="B26" s="234"/>
      <c r="C26" s="234"/>
      <c r="D26" s="234"/>
      <c r="E26" s="234"/>
      <c r="F26" s="234"/>
      <c r="G26" s="234"/>
      <c r="H26" s="234"/>
      <c r="I26" s="75"/>
      <c r="J26" s="75"/>
    </row>
    <row r="27" spans="1:10" x14ac:dyDescent="0.25">
      <c r="A27" s="19"/>
      <c r="B27" s="17"/>
      <c r="C27" s="17"/>
      <c r="D27" s="17"/>
      <c r="E27" s="17"/>
      <c r="F27" s="17"/>
      <c r="G27" s="18"/>
      <c r="H27" s="183"/>
    </row>
    <row r="28" spans="1:10" ht="30" customHeight="1" x14ac:dyDescent="0.25">
      <c r="A28" s="93"/>
      <c r="B28" s="94"/>
      <c r="C28" s="94"/>
      <c r="D28" s="95"/>
      <c r="E28" s="96"/>
      <c r="F28" s="32" t="s">
        <v>172</v>
      </c>
      <c r="G28" s="27" t="s">
        <v>173</v>
      </c>
      <c r="H28" s="32" t="s">
        <v>174</v>
      </c>
      <c r="I28" s="179" t="s">
        <v>159</v>
      </c>
      <c r="J28" s="179" t="s">
        <v>159</v>
      </c>
    </row>
    <row r="29" spans="1:10" x14ac:dyDescent="0.25">
      <c r="A29" s="238" t="s">
        <v>29</v>
      </c>
      <c r="B29" s="239"/>
      <c r="C29" s="239"/>
      <c r="D29" s="239"/>
      <c r="E29" s="240"/>
      <c r="F29" s="35">
        <v>45527.93</v>
      </c>
      <c r="G29" s="30">
        <v>45528</v>
      </c>
      <c r="H29" s="35">
        <v>45527.95</v>
      </c>
      <c r="I29" s="182">
        <f t="shared" ref="I29" si="5">H29/F29*100</f>
        <v>100.00004392907826</v>
      </c>
      <c r="J29" s="182">
        <f t="shared" ref="J29" si="6">H29/G29*100</f>
        <v>99.999890177473191</v>
      </c>
    </row>
    <row r="30" spans="1:10" x14ac:dyDescent="0.25">
      <c r="A30" s="241" t="s">
        <v>7</v>
      </c>
      <c r="B30" s="242"/>
      <c r="C30" s="242"/>
      <c r="D30" s="242"/>
      <c r="E30" s="243"/>
      <c r="F30" s="34">
        <v>6861.99</v>
      </c>
      <c r="G30" s="29">
        <v>4577</v>
      </c>
      <c r="H30" s="34">
        <f>H17</f>
        <v>-1444.3900000001304</v>
      </c>
      <c r="I30" s="181">
        <f>H30/F30*100</f>
        <v>-21.049141721281007</v>
      </c>
      <c r="J30" s="181">
        <f>H30/G30*100</f>
        <v>-31.557570461003504</v>
      </c>
    </row>
    <row r="31" spans="1:10" x14ac:dyDescent="0.25">
      <c r="A31" s="61"/>
      <c r="B31" s="61"/>
      <c r="C31" s="61"/>
      <c r="D31" s="61"/>
      <c r="E31" s="61"/>
      <c r="F31" s="20"/>
    </row>
    <row r="32" spans="1:10" ht="11.25" customHeight="1" x14ac:dyDescent="0.25">
      <c r="A32" s="235" t="s">
        <v>11</v>
      </c>
      <c r="B32" s="236"/>
      <c r="C32" s="236"/>
      <c r="D32" s="236"/>
      <c r="E32" s="237"/>
      <c r="F32" s="22"/>
      <c r="G32" s="23"/>
      <c r="H32" s="185"/>
      <c r="I32" s="186"/>
      <c r="J32" s="186"/>
    </row>
    <row r="33" spans="1:10" ht="29.25" customHeight="1" x14ac:dyDescent="0.25">
      <c r="A33" s="24"/>
      <c r="B33" s="5"/>
      <c r="C33" s="5"/>
      <c r="D33" s="5"/>
      <c r="E33" s="5"/>
      <c r="F33" s="25"/>
      <c r="G33" s="26"/>
      <c r="H33" s="187"/>
    </row>
    <row r="34" spans="1:10" s="61" customFormat="1" x14ac:dyDescent="0.25">
      <c r="A34" s="61" t="s">
        <v>178</v>
      </c>
      <c r="G34" s="90"/>
      <c r="H34" s="92"/>
      <c r="I34" s="75"/>
      <c r="J34" s="75"/>
    </row>
    <row r="35" spans="1:10" s="61" customFormat="1" x14ac:dyDescent="0.25">
      <c r="G35" s="90"/>
      <c r="H35" s="92"/>
      <c r="I35" s="75"/>
      <c r="J35" s="75"/>
    </row>
    <row r="36" spans="1:10" s="61" customFormat="1" x14ac:dyDescent="0.25">
      <c r="A36" s="61" t="s">
        <v>131</v>
      </c>
      <c r="G36" s="90"/>
      <c r="H36" s="51" t="s">
        <v>133</v>
      </c>
      <c r="I36" s="75"/>
      <c r="J36" s="75"/>
    </row>
    <row r="37" spans="1:10" s="61" customFormat="1" x14ac:dyDescent="0.25">
      <c r="A37" s="61" t="s">
        <v>132</v>
      </c>
      <c r="G37" s="90"/>
      <c r="H37" s="51" t="s">
        <v>134</v>
      </c>
      <c r="I37" s="75"/>
      <c r="J37" s="75"/>
    </row>
    <row r="38" spans="1:10" s="61" customFormat="1" x14ac:dyDescent="0.25">
      <c r="G38" s="90"/>
      <c r="H38" s="92"/>
      <c r="I38" s="75"/>
      <c r="J38" s="75"/>
    </row>
    <row r="39" spans="1:10" s="61" customFormat="1" x14ac:dyDescent="0.25">
      <c r="G39" s="90"/>
      <c r="H39" s="92"/>
      <c r="I39" s="75"/>
      <c r="J39" s="75"/>
    </row>
    <row r="40" spans="1:10" s="61" customFormat="1" x14ac:dyDescent="0.25">
      <c r="G40" s="90"/>
      <c r="H40" s="92"/>
      <c r="I40" s="75"/>
      <c r="J40" s="75"/>
    </row>
  </sheetData>
  <mergeCells count="19">
    <mergeCell ref="A1:E1"/>
    <mergeCell ref="A16:E16"/>
    <mergeCell ref="A17:E17"/>
    <mergeCell ref="A15:E15"/>
    <mergeCell ref="A11:E11"/>
    <mergeCell ref="A12:E12"/>
    <mergeCell ref="A13:E13"/>
    <mergeCell ref="A14:E14"/>
    <mergeCell ref="A3:J3"/>
    <mergeCell ref="A5:J5"/>
    <mergeCell ref="A7:J7"/>
    <mergeCell ref="A19:H19"/>
    <mergeCell ref="A32:E32"/>
    <mergeCell ref="A29:E29"/>
    <mergeCell ref="A30:E30"/>
    <mergeCell ref="A22:E22"/>
    <mergeCell ref="A23:E23"/>
    <mergeCell ref="A24:E24"/>
    <mergeCell ref="A26:H26"/>
  </mergeCells>
  <pageMargins left="0.9055118110236221" right="0.9055118110236221" top="0.35433070866141736" bottom="0.35433070866141736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3"/>
  <sheetViews>
    <sheetView zoomScaleNormal="100" workbookViewId="0">
      <selection activeCell="H130" sqref="H130:I130"/>
    </sheetView>
  </sheetViews>
  <sheetFormatPr defaultColWidth="8.85546875" defaultRowHeight="15" x14ac:dyDescent="0.25"/>
  <cols>
    <col min="1" max="1" width="8.140625" style="61" customWidth="1"/>
    <col min="2" max="2" width="10.140625" style="61" customWidth="1"/>
    <col min="3" max="3" width="7.42578125" style="61" customWidth="1"/>
    <col min="4" max="4" width="64.140625" style="61" customWidth="1"/>
    <col min="5" max="5" width="17.7109375" style="51" customWidth="1"/>
    <col min="6" max="6" width="17.7109375" style="91" customWidth="1"/>
    <col min="7" max="7" width="17.7109375" style="51" customWidth="1"/>
    <col min="8" max="9" width="8.140625" style="197" customWidth="1"/>
    <col min="10" max="16384" width="8.85546875" style="61"/>
  </cols>
  <sheetData>
    <row r="1" spans="1:9" ht="21" customHeight="1" x14ac:dyDescent="0.25">
      <c r="A1" s="244" t="s">
        <v>95</v>
      </c>
      <c r="B1" s="244"/>
      <c r="C1" s="244"/>
      <c r="D1" s="244"/>
      <c r="E1" s="46"/>
      <c r="F1" s="67"/>
      <c r="G1" s="46"/>
      <c r="H1" s="196"/>
      <c r="I1" s="196"/>
    </row>
    <row r="2" spans="1:9" ht="14.45" customHeight="1" x14ac:dyDescent="0.25">
      <c r="A2" s="68"/>
      <c r="B2" s="68"/>
      <c r="C2" s="68"/>
      <c r="D2" s="68"/>
      <c r="E2" s="46"/>
      <c r="F2" s="67"/>
      <c r="G2" s="46"/>
      <c r="H2" s="196"/>
      <c r="I2" s="196"/>
    </row>
    <row r="3" spans="1:9" s="69" customFormat="1" ht="18" customHeight="1" x14ac:dyDescent="0.3">
      <c r="A3" s="234" t="s">
        <v>187</v>
      </c>
      <c r="B3" s="234"/>
      <c r="C3" s="234"/>
      <c r="D3" s="234"/>
      <c r="E3" s="234"/>
      <c r="F3" s="234"/>
      <c r="G3" s="234"/>
      <c r="H3" s="234"/>
      <c r="I3" s="234"/>
    </row>
    <row r="4" spans="1:9" s="72" customFormat="1" ht="7.9" customHeight="1" x14ac:dyDescent="0.25">
      <c r="A4" s="221"/>
      <c r="B4" s="221"/>
      <c r="C4" s="221"/>
      <c r="D4" s="221"/>
      <c r="E4" s="47"/>
      <c r="F4" s="71"/>
      <c r="G4" s="47"/>
      <c r="H4" s="196"/>
      <c r="I4" s="196"/>
    </row>
    <row r="5" spans="1:9" s="72" customFormat="1" ht="15" customHeight="1" x14ac:dyDescent="0.25">
      <c r="A5" s="234" t="s">
        <v>23</v>
      </c>
      <c r="B5" s="234"/>
      <c r="C5" s="234"/>
      <c r="D5" s="234"/>
      <c r="E5" s="234"/>
      <c r="F5" s="234"/>
      <c r="G5" s="234"/>
      <c r="H5" s="234"/>
      <c r="I5" s="234"/>
    </row>
    <row r="6" spans="1:9" s="72" customFormat="1" ht="6.6" customHeight="1" x14ac:dyDescent="0.25">
      <c r="A6" s="221"/>
      <c r="B6" s="221"/>
      <c r="C6" s="221"/>
      <c r="D6" s="221"/>
      <c r="E6" s="47"/>
      <c r="F6" s="71"/>
      <c r="G6" s="47"/>
      <c r="H6" s="196"/>
      <c r="I6" s="196"/>
    </row>
    <row r="7" spans="1:9" s="72" customFormat="1" ht="15" customHeight="1" x14ac:dyDescent="0.25">
      <c r="A7" s="234" t="s">
        <v>13</v>
      </c>
      <c r="B7" s="234"/>
      <c r="C7" s="234"/>
      <c r="D7" s="234"/>
      <c r="E7" s="234"/>
      <c r="F7" s="234"/>
      <c r="G7" s="234"/>
      <c r="H7" s="234"/>
      <c r="I7" s="234"/>
    </row>
    <row r="8" spans="1:9" s="72" customFormat="1" ht="28.9" customHeight="1" x14ac:dyDescent="0.25">
      <c r="A8" s="221"/>
      <c r="B8" s="221"/>
      <c r="C8" s="221"/>
      <c r="D8" s="221"/>
      <c r="E8" s="47"/>
      <c r="F8" s="71"/>
      <c r="G8" s="47"/>
      <c r="H8" s="196"/>
      <c r="I8" s="196"/>
    </row>
    <row r="9" spans="1:9" s="72" customFormat="1" ht="15.75" customHeight="1" x14ac:dyDescent="0.25">
      <c r="A9" s="234" t="s">
        <v>1</v>
      </c>
      <c r="B9" s="234"/>
      <c r="C9" s="234"/>
      <c r="D9" s="234"/>
      <c r="E9" s="234"/>
      <c r="F9" s="234"/>
      <c r="G9" s="234"/>
      <c r="H9" s="234"/>
      <c r="I9" s="234"/>
    </row>
    <row r="10" spans="1:9" ht="18" customHeight="1" x14ac:dyDescent="0.25">
      <c r="A10" s="68"/>
      <c r="B10" s="68"/>
      <c r="C10" s="68"/>
      <c r="D10" s="68"/>
      <c r="E10" s="48" t="s">
        <v>91</v>
      </c>
      <c r="F10" s="86" t="s">
        <v>91</v>
      </c>
      <c r="G10" s="48" t="s">
        <v>91</v>
      </c>
      <c r="H10" s="199"/>
      <c r="I10" s="199"/>
    </row>
    <row r="11" spans="1:9" ht="33" customHeight="1" x14ac:dyDescent="0.25">
      <c r="A11" s="98" t="s">
        <v>14</v>
      </c>
      <c r="B11" s="99" t="s">
        <v>15</v>
      </c>
      <c r="C11" s="99" t="s">
        <v>16</v>
      </c>
      <c r="D11" s="99" t="s">
        <v>12</v>
      </c>
      <c r="E11" s="32" t="s">
        <v>172</v>
      </c>
      <c r="F11" s="27" t="s">
        <v>173</v>
      </c>
      <c r="G11" s="32" t="s">
        <v>174</v>
      </c>
      <c r="H11" s="200" t="s">
        <v>159</v>
      </c>
      <c r="I11" s="200" t="s">
        <v>159</v>
      </c>
    </row>
    <row r="12" spans="1:9" s="201" customFormat="1" ht="13.5" customHeight="1" x14ac:dyDescent="0.15">
      <c r="A12" s="100"/>
      <c r="B12" s="101"/>
      <c r="C12" s="101"/>
      <c r="D12" s="101" t="s">
        <v>91</v>
      </c>
      <c r="E12" s="28">
        <v>1</v>
      </c>
      <c r="F12" s="28">
        <v>2</v>
      </c>
      <c r="G12" s="28">
        <v>3</v>
      </c>
      <c r="H12" s="180" t="s">
        <v>166</v>
      </c>
      <c r="I12" s="180" t="s">
        <v>167</v>
      </c>
    </row>
    <row r="13" spans="1:9" ht="17.25" customHeight="1" x14ac:dyDescent="0.25">
      <c r="A13" s="102">
        <v>6</v>
      </c>
      <c r="B13" s="102"/>
      <c r="C13" s="102"/>
      <c r="D13" s="103" t="s">
        <v>17</v>
      </c>
      <c r="E13" s="40">
        <f>SUM(E14+E21+E24+E27+E34)</f>
        <v>1760511.45</v>
      </c>
      <c r="F13" s="79">
        <f>SUM(F14+F21+F24+F27+F34)</f>
        <v>2054226</v>
      </c>
      <c r="G13" s="40">
        <f>SUM(G14+G21+G24+G27+G34)</f>
        <v>2033427.1500000001</v>
      </c>
      <c r="H13" s="202">
        <f t="shared" ref="H13:H27" si="0">G13/E13*100</f>
        <v>115.5020690152285</v>
      </c>
      <c r="I13" s="202">
        <f>G13/F13*100</f>
        <v>98.987509164035515</v>
      </c>
    </row>
    <row r="14" spans="1:9" s="55" customFormat="1" ht="18" customHeight="1" x14ac:dyDescent="0.25">
      <c r="A14" s="104"/>
      <c r="B14" s="104">
        <v>63</v>
      </c>
      <c r="C14" s="104"/>
      <c r="D14" s="105" t="s">
        <v>30</v>
      </c>
      <c r="E14" s="36">
        <f>E15+E16+E17</f>
        <v>1513668.6099999999</v>
      </c>
      <c r="F14" s="54">
        <v>1859042</v>
      </c>
      <c r="G14" s="36">
        <f>G15+G16+G17+G18</f>
        <v>1845453.6700000002</v>
      </c>
      <c r="H14" s="203">
        <f t="shared" si="0"/>
        <v>121.9192667277417</v>
      </c>
      <c r="I14" s="203">
        <f>G14/F14*100</f>
        <v>99.269068154458068</v>
      </c>
    </row>
    <row r="15" spans="1:9" ht="30" x14ac:dyDescent="0.25">
      <c r="A15" s="106"/>
      <c r="B15" s="106">
        <v>6361</v>
      </c>
      <c r="C15" s="107"/>
      <c r="D15" s="108" t="s">
        <v>74</v>
      </c>
      <c r="E15" s="37">
        <v>1466641.81</v>
      </c>
      <c r="F15" s="80" t="s">
        <v>91</v>
      </c>
      <c r="G15" s="37">
        <v>1730531.37</v>
      </c>
      <c r="H15" s="204">
        <f>G15/E15*100</f>
        <v>117.9927749366425</v>
      </c>
      <c r="I15" s="205">
        <v>0</v>
      </c>
    </row>
    <row r="16" spans="1:9" ht="30" x14ac:dyDescent="0.25">
      <c r="A16" s="106"/>
      <c r="B16" s="106">
        <v>6362</v>
      </c>
      <c r="C16" s="107"/>
      <c r="D16" s="108" t="s">
        <v>75</v>
      </c>
      <c r="E16" s="37">
        <v>15098.9</v>
      </c>
      <c r="F16" s="80" t="s">
        <v>91</v>
      </c>
      <c r="G16" s="37">
        <v>49024.81</v>
      </c>
      <c r="H16" s="204">
        <f t="shared" si="0"/>
        <v>324.69126890038342</v>
      </c>
      <c r="I16" s="205">
        <v>0</v>
      </c>
    </row>
    <row r="17" spans="1:9" x14ac:dyDescent="0.25">
      <c r="A17" s="106"/>
      <c r="B17" s="106">
        <v>6381</v>
      </c>
      <c r="C17" s="107"/>
      <c r="D17" s="108" t="s">
        <v>170</v>
      </c>
      <c r="E17" s="37">
        <v>31927.9</v>
      </c>
      <c r="F17" s="80" t="s">
        <v>91</v>
      </c>
      <c r="G17" s="37">
        <v>36458.879999999997</v>
      </c>
      <c r="H17" s="204">
        <f t="shared" ref="H17" si="1">G17/E17*100</f>
        <v>114.19128724407179</v>
      </c>
      <c r="I17" s="205">
        <v>0</v>
      </c>
    </row>
    <row r="18" spans="1:9" x14ac:dyDescent="0.25">
      <c r="A18" s="106"/>
      <c r="B18" s="106">
        <v>6382</v>
      </c>
      <c r="C18" s="107"/>
      <c r="D18" s="108" t="s">
        <v>185</v>
      </c>
      <c r="E18" s="37">
        <v>0</v>
      </c>
      <c r="F18" s="80" t="s">
        <v>91</v>
      </c>
      <c r="G18" s="37">
        <v>29438.61</v>
      </c>
      <c r="H18" s="204">
        <v>0</v>
      </c>
      <c r="I18" s="205">
        <v>0</v>
      </c>
    </row>
    <row r="19" spans="1:9" s="207" customFormat="1" ht="12.75" x14ac:dyDescent="0.2">
      <c r="A19" s="110"/>
      <c r="B19" s="109"/>
      <c r="C19" s="109">
        <v>51</v>
      </c>
      <c r="D19" s="109" t="s">
        <v>72</v>
      </c>
      <c r="E19" s="38">
        <v>31927.9</v>
      </c>
      <c r="F19" s="81">
        <v>66592</v>
      </c>
      <c r="G19" s="38">
        <v>65897.490000000005</v>
      </c>
      <c r="H19" s="206">
        <f t="shared" si="0"/>
        <v>206.39468928429369</v>
      </c>
      <c r="I19" s="206">
        <f>G19/F19*100</f>
        <v>98.957066914944747</v>
      </c>
    </row>
    <row r="20" spans="1:9" s="207" customFormat="1" ht="14.25" customHeight="1" x14ac:dyDescent="0.2">
      <c r="A20" s="110"/>
      <c r="B20" s="109"/>
      <c r="C20" s="109">
        <v>52</v>
      </c>
      <c r="D20" s="109" t="s">
        <v>31</v>
      </c>
      <c r="E20" s="38">
        <v>1481740.71</v>
      </c>
      <c r="F20" s="81">
        <v>1792450</v>
      </c>
      <c r="G20" s="38">
        <v>1779556.18</v>
      </c>
      <c r="H20" s="206">
        <f t="shared" si="0"/>
        <v>120.09902731227517</v>
      </c>
      <c r="I20" s="206">
        <f>G20/F20*100</f>
        <v>99.280659432620155</v>
      </c>
    </row>
    <row r="21" spans="1:9" s="55" customFormat="1" ht="17.45" customHeight="1" x14ac:dyDescent="0.25">
      <c r="A21" s="104"/>
      <c r="B21" s="104">
        <v>64</v>
      </c>
      <c r="C21" s="104"/>
      <c r="D21" s="105" t="s">
        <v>89</v>
      </c>
      <c r="E21" s="36">
        <f>E22</f>
        <v>0.62</v>
      </c>
      <c r="F21" s="54">
        <v>47</v>
      </c>
      <c r="G21" s="36">
        <f>G22</f>
        <v>47.16</v>
      </c>
      <c r="H21" s="203">
        <f t="shared" si="0"/>
        <v>7606.4516129032254</v>
      </c>
      <c r="I21" s="203">
        <f>G21/F21*100</f>
        <v>100.34042553191489</v>
      </c>
    </row>
    <row r="22" spans="1:9" x14ac:dyDescent="0.25">
      <c r="A22" s="106"/>
      <c r="B22" s="106">
        <v>6413</v>
      </c>
      <c r="C22" s="107"/>
      <c r="D22" s="108" t="s">
        <v>90</v>
      </c>
      <c r="E22" s="37">
        <v>0.62</v>
      </c>
      <c r="F22" s="80" t="s">
        <v>91</v>
      </c>
      <c r="G22" s="37">
        <v>47.16</v>
      </c>
      <c r="H22" s="204">
        <f t="shared" si="0"/>
        <v>7606.4516129032254</v>
      </c>
      <c r="I22" s="205">
        <v>0</v>
      </c>
    </row>
    <row r="23" spans="1:9" s="207" customFormat="1" ht="15.75" customHeight="1" x14ac:dyDescent="0.2">
      <c r="A23" s="109"/>
      <c r="B23" s="109"/>
      <c r="C23" s="109">
        <v>31</v>
      </c>
      <c r="D23" s="109" t="s">
        <v>86</v>
      </c>
      <c r="E23" s="38">
        <v>0.62</v>
      </c>
      <c r="F23" s="81">
        <v>47</v>
      </c>
      <c r="G23" s="38">
        <v>47.16</v>
      </c>
      <c r="H23" s="206">
        <f t="shared" si="0"/>
        <v>7606.4516129032254</v>
      </c>
      <c r="I23" s="206">
        <f t="shared" ref="I23" si="2">G23/F23*100</f>
        <v>100.34042553191489</v>
      </c>
    </row>
    <row r="24" spans="1:9" s="55" customFormat="1" ht="29.25" customHeight="1" x14ac:dyDescent="0.25">
      <c r="A24" s="104"/>
      <c r="B24" s="104">
        <v>65</v>
      </c>
      <c r="C24" s="104"/>
      <c r="D24" s="105" t="s">
        <v>77</v>
      </c>
      <c r="E24" s="36">
        <f>E25</f>
        <v>123056.03</v>
      </c>
      <c r="F24" s="54">
        <v>56800</v>
      </c>
      <c r="G24" s="36">
        <f>G25</f>
        <v>57558.26</v>
      </c>
      <c r="H24" s="203">
        <f t="shared" si="0"/>
        <v>46.774026433324721</v>
      </c>
      <c r="I24" s="203">
        <f>G24/F24*100</f>
        <v>101.33496478873241</v>
      </c>
    </row>
    <row r="25" spans="1:9" x14ac:dyDescent="0.25">
      <c r="A25" s="106"/>
      <c r="B25" s="106">
        <v>6526</v>
      </c>
      <c r="C25" s="107"/>
      <c r="D25" s="108" t="s">
        <v>76</v>
      </c>
      <c r="E25" s="37">
        <v>123056.03</v>
      </c>
      <c r="F25" s="80" t="s">
        <v>91</v>
      </c>
      <c r="G25" s="37">
        <v>57558.26</v>
      </c>
      <c r="H25" s="204">
        <f t="shared" si="0"/>
        <v>46.774026433324721</v>
      </c>
      <c r="I25" s="205">
        <v>0</v>
      </c>
    </row>
    <row r="26" spans="1:9" s="207" customFormat="1" ht="12.75" x14ac:dyDescent="0.2">
      <c r="A26" s="110"/>
      <c r="B26" s="109"/>
      <c r="C26" s="109">
        <v>43</v>
      </c>
      <c r="D26" s="109" t="s">
        <v>32</v>
      </c>
      <c r="E26" s="39">
        <v>123056.03</v>
      </c>
      <c r="F26" s="82">
        <f>F24</f>
        <v>56800</v>
      </c>
      <c r="G26" s="39">
        <v>57558.26</v>
      </c>
      <c r="H26" s="206">
        <f t="shared" si="0"/>
        <v>46.774026433324721</v>
      </c>
      <c r="I26" s="206">
        <f t="shared" ref="I26" si="3">G26/F26*100</f>
        <v>101.33496478873241</v>
      </c>
    </row>
    <row r="27" spans="1:9" s="55" customFormat="1" ht="29.25" customHeight="1" x14ac:dyDescent="0.25">
      <c r="A27" s="104"/>
      <c r="B27" s="104">
        <v>66</v>
      </c>
      <c r="C27" s="104"/>
      <c r="D27" s="105" t="s">
        <v>78</v>
      </c>
      <c r="E27" s="36">
        <f>E28+E29+E30+E31</f>
        <v>16574.239999999998</v>
      </c>
      <c r="F27" s="54">
        <v>20509</v>
      </c>
      <c r="G27" s="36">
        <f>G28+G29+G30+G31</f>
        <v>20727.529999999995</v>
      </c>
      <c r="H27" s="203">
        <f t="shared" si="0"/>
        <v>125.05870555753988</v>
      </c>
      <c r="I27" s="203">
        <f>G27/F27*100</f>
        <v>101.06553220537322</v>
      </c>
    </row>
    <row r="28" spans="1:9" ht="15.75" customHeight="1" x14ac:dyDescent="0.25">
      <c r="A28" s="106"/>
      <c r="B28" s="106">
        <v>6614</v>
      </c>
      <c r="C28" s="107"/>
      <c r="D28" s="108" t="s">
        <v>79</v>
      </c>
      <c r="E28" s="37">
        <v>329.42</v>
      </c>
      <c r="F28" s="80" t="s">
        <v>91</v>
      </c>
      <c r="G28" s="37">
        <v>212.6</v>
      </c>
      <c r="H28" s="204">
        <f>G28/E28*100</f>
        <v>64.5376722724789</v>
      </c>
      <c r="I28" s="205">
        <v>0</v>
      </c>
    </row>
    <row r="29" spans="1:9" x14ac:dyDescent="0.25">
      <c r="A29" s="106"/>
      <c r="B29" s="106">
        <v>6615</v>
      </c>
      <c r="C29" s="107"/>
      <c r="D29" s="108" t="s">
        <v>80</v>
      </c>
      <c r="E29" s="37">
        <v>11891.96</v>
      </c>
      <c r="F29" s="80" t="s">
        <v>91</v>
      </c>
      <c r="G29" s="37">
        <v>18607.599999999999</v>
      </c>
      <c r="H29" s="204">
        <f t="shared" ref="H29:H31" si="4">G29/E29*100</f>
        <v>156.47210384158709</v>
      </c>
      <c r="I29" s="205">
        <v>0</v>
      </c>
    </row>
    <row r="30" spans="1:9" x14ac:dyDescent="0.25">
      <c r="A30" s="106"/>
      <c r="B30" s="106">
        <v>6631</v>
      </c>
      <c r="C30" s="107"/>
      <c r="D30" s="108" t="s">
        <v>81</v>
      </c>
      <c r="E30" s="37">
        <v>663.61</v>
      </c>
      <c r="F30" s="80" t="s">
        <v>91</v>
      </c>
      <c r="G30" s="37">
        <v>372.64</v>
      </c>
      <c r="H30" s="204">
        <f t="shared" si="4"/>
        <v>56.15346363074697</v>
      </c>
      <c r="I30" s="205">
        <v>0</v>
      </c>
    </row>
    <row r="31" spans="1:9" x14ac:dyDescent="0.25">
      <c r="A31" s="106"/>
      <c r="B31" s="106">
        <v>6632</v>
      </c>
      <c r="C31" s="107"/>
      <c r="D31" s="108" t="s">
        <v>82</v>
      </c>
      <c r="E31" s="37">
        <v>3689.25</v>
      </c>
      <c r="F31" s="80" t="s">
        <v>91</v>
      </c>
      <c r="G31" s="37">
        <v>1534.69</v>
      </c>
      <c r="H31" s="204">
        <f t="shared" si="4"/>
        <v>41.598969980348308</v>
      </c>
      <c r="I31" s="205">
        <v>0</v>
      </c>
    </row>
    <row r="32" spans="1:9" s="207" customFormat="1" ht="15.75" customHeight="1" x14ac:dyDescent="0.2">
      <c r="A32" s="109"/>
      <c r="B32" s="109"/>
      <c r="C32" s="109">
        <v>31</v>
      </c>
      <c r="D32" s="109" t="s">
        <v>86</v>
      </c>
      <c r="E32" s="38">
        <v>12221.38</v>
      </c>
      <c r="F32" s="81">
        <v>18685</v>
      </c>
      <c r="G32" s="38">
        <v>18820.2</v>
      </c>
      <c r="H32" s="206">
        <f t="shared" ref="H32" si="5">G32/E32*100</f>
        <v>153.99406613655742</v>
      </c>
      <c r="I32" s="206">
        <f t="shared" ref="I32" si="6">G32/F32*100</f>
        <v>100.72357506020873</v>
      </c>
    </row>
    <row r="33" spans="1:9" s="207" customFormat="1" ht="12.75" x14ac:dyDescent="0.2">
      <c r="A33" s="110"/>
      <c r="B33" s="109"/>
      <c r="C33" s="109">
        <v>61</v>
      </c>
      <c r="D33" s="109" t="s">
        <v>87</v>
      </c>
      <c r="E33" s="39">
        <v>4352.8599999999997</v>
      </c>
      <c r="F33" s="82">
        <v>1824</v>
      </c>
      <c r="G33" s="39">
        <v>1907.33</v>
      </c>
      <c r="H33" s="206">
        <f t="shared" ref="H33:H41" si="7">G33/E33*100</f>
        <v>43.817857684373038</v>
      </c>
      <c r="I33" s="206">
        <f t="shared" ref="I33" si="8">G33/F33*100</f>
        <v>104.56853070175438</v>
      </c>
    </row>
    <row r="34" spans="1:9" s="55" customFormat="1" ht="18" customHeight="1" x14ac:dyDescent="0.25">
      <c r="A34" s="104"/>
      <c r="B34" s="104">
        <v>67</v>
      </c>
      <c r="C34" s="104"/>
      <c r="D34" s="105" t="s">
        <v>83</v>
      </c>
      <c r="E34" s="36">
        <f>E35</f>
        <v>107211.95</v>
      </c>
      <c r="F34" s="54">
        <v>117828</v>
      </c>
      <c r="G34" s="36">
        <f>G35+G36</f>
        <v>109640.53</v>
      </c>
      <c r="H34" s="203">
        <f t="shared" si="7"/>
        <v>102.265213905726</v>
      </c>
      <c r="I34" s="203">
        <f>G34/F34*100</f>
        <v>93.051337542859073</v>
      </c>
    </row>
    <row r="35" spans="1:9" x14ac:dyDescent="0.25">
      <c r="A35" s="106"/>
      <c r="B35" s="106">
        <v>6711</v>
      </c>
      <c r="C35" s="107"/>
      <c r="D35" s="108" t="s">
        <v>84</v>
      </c>
      <c r="E35" s="37">
        <v>107211.95</v>
      </c>
      <c r="F35" s="80" t="s">
        <v>91</v>
      </c>
      <c r="G35" s="37">
        <v>100515.53</v>
      </c>
      <c r="H35" s="204">
        <f t="shared" si="7"/>
        <v>93.754035814104668</v>
      </c>
      <c r="I35" s="205">
        <v>0</v>
      </c>
    </row>
    <row r="36" spans="1:9" ht="30" x14ac:dyDescent="0.25">
      <c r="A36" s="106"/>
      <c r="B36" s="106">
        <v>6712</v>
      </c>
      <c r="C36" s="107"/>
      <c r="D36" s="108" t="s">
        <v>177</v>
      </c>
      <c r="E36" s="37">
        <v>0</v>
      </c>
      <c r="F36" s="80" t="s">
        <v>91</v>
      </c>
      <c r="G36" s="37">
        <v>9125</v>
      </c>
      <c r="H36" s="204">
        <v>0</v>
      </c>
      <c r="I36" s="205">
        <v>0</v>
      </c>
    </row>
    <row r="37" spans="1:9" s="207" customFormat="1" ht="12.75" x14ac:dyDescent="0.2">
      <c r="A37" s="109"/>
      <c r="B37" s="109"/>
      <c r="C37" s="109">
        <v>11</v>
      </c>
      <c r="D37" s="109" t="s">
        <v>18</v>
      </c>
      <c r="E37" s="39">
        <v>4560.53</v>
      </c>
      <c r="F37" s="82">
        <v>25783</v>
      </c>
      <c r="G37" s="39">
        <v>26413.119999999999</v>
      </c>
      <c r="H37" s="206">
        <f t="shared" si="7"/>
        <v>579.16777216683158</v>
      </c>
      <c r="I37" s="206">
        <f t="shared" ref="I37" si="9">G37/F37*100</f>
        <v>102.44393592677345</v>
      </c>
    </row>
    <row r="38" spans="1:9" s="207" customFormat="1" ht="12.75" x14ac:dyDescent="0.2">
      <c r="A38" s="110"/>
      <c r="B38" s="109"/>
      <c r="C38" s="109">
        <v>44</v>
      </c>
      <c r="D38" s="109" t="s">
        <v>93</v>
      </c>
      <c r="E38" s="39">
        <v>102651.42</v>
      </c>
      <c r="F38" s="82">
        <v>92045</v>
      </c>
      <c r="G38" s="39">
        <v>83227.41</v>
      </c>
      <c r="H38" s="206">
        <f t="shared" si="7"/>
        <v>81.077699655786546</v>
      </c>
      <c r="I38" s="206">
        <f t="shared" ref="I38" si="10">G38/F38*100</f>
        <v>90.420348742462934</v>
      </c>
    </row>
    <row r="39" spans="1:9" ht="18" customHeight="1" x14ac:dyDescent="0.25">
      <c r="A39" s="102">
        <v>7</v>
      </c>
      <c r="B39" s="102"/>
      <c r="C39" s="102"/>
      <c r="D39" s="103" t="s">
        <v>119</v>
      </c>
      <c r="E39" s="40">
        <f t="shared" ref="E39:G39" si="11">E40</f>
        <v>192.59</v>
      </c>
      <c r="F39" s="79">
        <f>F40</f>
        <v>193</v>
      </c>
      <c r="G39" s="40">
        <f t="shared" si="11"/>
        <v>192.6</v>
      </c>
      <c r="H39" s="202">
        <f t="shared" si="7"/>
        <v>100.00519237758969</v>
      </c>
      <c r="I39" s="202">
        <f>G39/F39*100</f>
        <v>99.792746113989637</v>
      </c>
    </row>
    <row r="40" spans="1:9" s="55" customFormat="1" ht="20.45" customHeight="1" x14ac:dyDescent="0.25">
      <c r="A40" s="104"/>
      <c r="B40" s="104">
        <v>72</v>
      </c>
      <c r="C40" s="104"/>
      <c r="D40" s="105" t="s">
        <v>168</v>
      </c>
      <c r="E40" s="36">
        <f>E41</f>
        <v>192.59</v>
      </c>
      <c r="F40" s="54">
        <v>193</v>
      </c>
      <c r="G40" s="36">
        <f>G41</f>
        <v>192.6</v>
      </c>
      <c r="H40" s="203">
        <f t="shared" si="7"/>
        <v>100.00519237758969</v>
      </c>
      <c r="I40" s="203">
        <f>G40/F40*100</f>
        <v>99.792746113989637</v>
      </c>
    </row>
    <row r="41" spans="1:9" s="65" customFormat="1" x14ac:dyDescent="0.25">
      <c r="A41" s="106"/>
      <c r="B41" s="106">
        <v>7211</v>
      </c>
      <c r="C41" s="107"/>
      <c r="D41" s="108" t="s">
        <v>92</v>
      </c>
      <c r="E41" s="37">
        <v>192.59</v>
      </c>
      <c r="F41" s="80" t="s">
        <v>91</v>
      </c>
      <c r="G41" s="37">
        <v>192.6</v>
      </c>
      <c r="H41" s="204">
        <f t="shared" si="7"/>
        <v>100.00519237758969</v>
      </c>
      <c r="I41" s="205">
        <v>0</v>
      </c>
    </row>
    <row r="42" spans="1:9" s="207" customFormat="1" ht="16.149999999999999" customHeight="1" x14ac:dyDescent="0.2">
      <c r="A42" s="110"/>
      <c r="B42" s="109"/>
      <c r="C42" s="109">
        <v>71</v>
      </c>
      <c r="D42" s="109" t="s">
        <v>88</v>
      </c>
      <c r="E42" s="39">
        <f>E39</f>
        <v>192.59</v>
      </c>
      <c r="F42" s="82">
        <f>F39</f>
        <v>193</v>
      </c>
      <c r="G42" s="39">
        <f>G39</f>
        <v>192.6</v>
      </c>
      <c r="H42" s="206">
        <f t="shared" ref="H42:H53" si="12">G42/E42*100</f>
        <v>100.00519237758969</v>
      </c>
      <c r="I42" s="206">
        <f t="shared" ref="I42" si="13">G42/F42*100</f>
        <v>99.792746113989637</v>
      </c>
    </row>
    <row r="43" spans="1:9" ht="17.25" customHeight="1" x14ac:dyDescent="0.25">
      <c r="A43" s="102">
        <v>9</v>
      </c>
      <c r="B43" s="102" t="s">
        <v>91</v>
      </c>
      <c r="C43" s="102"/>
      <c r="D43" s="103" t="s">
        <v>127</v>
      </c>
      <c r="E43" s="40">
        <f>E44</f>
        <v>52389.919999999998</v>
      </c>
      <c r="F43" s="79">
        <f t="shared" ref="F43:G43" si="14">F44</f>
        <v>45527.95</v>
      </c>
      <c r="G43" s="40">
        <f t="shared" si="14"/>
        <v>-1444.3900000000006</v>
      </c>
      <c r="H43" s="202">
        <f t="shared" si="12"/>
        <v>-2.7569998198126675</v>
      </c>
      <c r="I43" s="202">
        <f>G43/F43*100</f>
        <v>-3.1725346737553539</v>
      </c>
    </row>
    <row r="44" spans="1:9" s="55" customFormat="1" ht="18" customHeight="1" x14ac:dyDescent="0.25">
      <c r="A44" s="104"/>
      <c r="B44" s="104">
        <v>92</v>
      </c>
      <c r="C44" s="104"/>
      <c r="D44" s="105" t="s">
        <v>128</v>
      </c>
      <c r="E44" s="36">
        <f>SUM(E45:E50)</f>
        <v>52389.919999999998</v>
      </c>
      <c r="F44" s="54">
        <f>SUM(F45:F50)</f>
        <v>45527.95</v>
      </c>
      <c r="G44" s="36">
        <f>SUM(G45:G50)</f>
        <v>-1444.3900000000006</v>
      </c>
      <c r="H44" s="203">
        <f t="shared" si="12"/>
        <v>-2.7569998198126675</v>
      </c>
      <c r="I44" s="203">
        <f>G44/F44*100</f>
        <v>-3.1725346737553539</v>
      </c>
    </row>
    <row r="45" spans="1:9" s="207" customFormat="1" ht="12.75" x14ac:dyDescent="0.2">
      <c r="A45" s="109"/>
      <c r="B45" s="109"/>
      <c r="C45" s="109">
        <v>11</v>
      </c>
      <c r="D45" s="109" t="s">
        <v>18</v>
      </c>
      <c r="E45" s="39">
        <v>-224.74</v>
      </c>
      <c r="F45" s="82">
        <v>-765.42</v>
      </c>
      <c r="G45" s="39">
        <v>-130.79</v>
      </c>
      <c r="H45" s="206">
        <v>0</v>
      </c>
      <c r="I45" s="206">
        <f t="shared" ref="I45:I52" si="15">G45/F45*100</f>
        <v>17.087350735543886</v>
      </c>
    </row>
    <row r="46" spans="1:9" s="207" customFormat="1" ht="12.75" x14ac:dyDescent="0.2">
      <c r="A46" s="110"/>
      <c r="B46" s="109"/>
      <c r="C46" s="109">
        <v>31</v>
      </c>
      <c r="D46" s="109" t="s">
        <v>86</v>
      </c>
      <c r="E46" s="39">
        <v>11372.1</v>
      </c>
      <c r="F46" s="82">
        <v>32571.67</v>
      </c>
      <c r="G46" s="39">
        <v>1909.27</v>
      </c>
      <c r="H46" s="206">
        <f t="shared" si="12"/>
        <v>16.789071499547138</v>
      </c>
      <c r="I46" s="206">
        <f t="shared" si="15"/>
        <v>5.8617504107096758</v>
      </c>
    </row>
    <row r="47" spans="1:9" s="207" customFormat="1" ht="12.75" x14ac:dyDescent="0.2">
      <c r="A47" s="110"/>
      <c r="B47" s="109"/>
      <c r="C47" s="109">
        <v>43</v>
      </c>
      <c r="D47" s="109" t="s">
        <v>32</v>
      </c>
      <c r="E47" s="39">
        <v>36674.92</v>
      </c>
      <c r="F47" s="82">
        <v>20771.009999999998</v>
      </c>
      <c r="G47" s="39">
        <v>-2418.9</v>
      </c>
      <c r="H47" s="206">
        <f t="shared" si="12"/>
        <v>-6.5955154094405666</v>
      </c>
      <c r="I47" s="206">
        <f t="shared" si="15"/>
        <v>-11.645557919427125</v>
      </c>
    </row>
    <row r="48" spans="1:9" s="207" customFormat="1" ht="12.75" x14ac:dyDescent="0.2">
      <c r="A48" s="110"/>
      <c r="B48" s="109"/>
      <c r="C48" s="109">
        <v>44</v>
      </c>
      <c r="D48" s="109" t="s">
        <v>93</v>
      </c>
      <c r="E48" s="39"/>
      <c r="F48" s="82">
        <v>0</v>
      </c>
      <c r="G48" s="39">
        <v>-4038.43</v>
      </c>
      <c r="H48" s="206">
        <v>0</v>
      </c>
      <c r="I48" s="206">
        <v>0</v>
      </c>
    </row>
    <row r="49" spans="1:9" s="207" customFormat="1" ht="12.75" x14ac:dyDescent="0.2">
      <c r="A49" s="110"/>
      <c r="B49" s="109"/>
      <c r="C49" s="109">
        <v>51</v>
      </c>
      <c r="D49" s="109" t="s">
        <v>72</v>
      </c>
      <c r="E49" s="39">
        <v>-5824.86</v>
      </c>
      <c r="F49" s="82">
        <v>-6352.18</v>
      </c>
      <c r="G49" s="39">
        <v>5151.03</v>
      </c>
      <c r="H49" s="206">
        <v>0</v>
      </c>
      <c r="I49" s="206">
        <f t="shared" si="15"/>
        <v>-81.090743650211422</v>
      </c>
    </row>
    <row r="50" spans="1:9" s="207" customFormat="1" ht="12.75" x14ac:dyDescent="0.2">
      <c r="A50" s="110"/>
      <c r="B50" s="109"/>
      <c r="C50" s="109">
        <v>52</v>
      </c>
      <c r="D50" s="109" t="s">
        <v>31</v>
      </c>
      <c r="E50" s="39">
        <v>10392.5</v>
      </c>
      <c r="F50" s="82">
        <v>-697.13</v>
      </c>
      <c r="G50" s="39">
        <v>-1916.57</v>
      </c>
      <c r="H50" s="206">
        <f t="shared" si="12"/>
        <v>-18.4418571084917</v>
      </c>
      <c r="I50" s="206">
        <f t="shared" si="15"/>
        <v>274.92289816820391</v>
      </c>
    </row>
    <row r="51" spans="1:9" s="208" customFormat="1" ht="16.149999999999999" customHeight="1" x14ac:dyDescent="0.25">
      <c r="A51" s="245" t="s">
        <v>85</v>
      </c>
      <c r="B51" s="246"/>
      <c r="C51" s="246"/>
      <c r="D51" s="247"/>
      <c r="E51" s="41">
        <f>SUM(E13+E39)</f>
        <v>1760704.04</v>
      </c>
      <c r="F51" s="83">
        <f>SUM(F13+F39)</f>
        <v>2054419</v>
      </c>
      <c r="G51" s="41">
        <f>SUM(G13+G39)</f>
        <v>2033619.7500000002</v>
      </c>
      <c r="H51" s="204">
        <f t="shared" si="12"/>
        <v>115.50037392996498</v>
      </c>
      <c r="I51" s="205">
        <f t="shared" si="15"/>
        <v>98.987584811082854</v>
      </c>
    </row>
    <row r="52" spans="1:9" s="208" customFormat="1" ht="16.149999999999999" customHeight="1" x14ac:dyDescent="0.25">
      <c r="A52" s="245" t="s">
        <v>129</v>
      </c>
      <c r="B52" s="246"/>
      <c r="C52" s="246"/>
      <c r="D52" s="247"/>
      <c r="E52" s="41">
        <f>E51+E43</f>
        <v>1813093.96</v>
      </c>
      <c r="F52" s="83">
        <f>F51+F43</f>
        <v>2099946.9500000002</v>
      </c>
      <c r="G52" s="41">
        <f>G51+G43</f>
        <v>2032175.3600000003</v>
      </c>
      <c r="H52" s="204">
        <f t="shared" si="12"/>
        <v>112.08328993606047</v>
      </c>
      <c r="I52" s="205">
        <f t="shared" si="15"/>
        <v>96.772699900823682</v>
      </c>
    </row>
    <row r="53" spans="1:9" s="55" customFormat="1" ht="18" customHeight="1" x14ac:dyDescent="0.25">
      <c r="A53" s="252" t="s">
        <v>130</v>
      </c>
      <c r="B53" s="253"/>
      <c r="C53" s="253"/>
      <c r="D53" s="254"/>
      <c r="E53" s="42">
        <f>E19+E20+E23+E26+E33+E37+E38+E42+E32</f>
        <v>1760704.04</v>
      </c>
      <c r="F53" s="84">
        <f>F19+F20+F23+F26+F33+F37+F38+F42+F32</f>
        <v>2054419</v>
      </c>
      <c r="G53" s="42">
        <f>G19+G20+G23+G26+G33+G37+G38+G42+G32</f>
        <v>2033619.75</v>
      </c>
      <c r="H53" s="209">
        <f t="shared" si="12"/>
        <v>115.50037392996498</v>
      </c>
      <c r="I53" s="209">
        <f t="shared" ref="I53" si="16">G53/F53*100</f>
        <v>98.98758481108284</v>
      </c>
    </row>
    <row r="54" spans="1:9" s="55" customFormat="1" ht="13.9" customHeight="1" x14ac:dyDescent="0.25">
      <c r="A54" s="119"/>
      <c r="B54" s="119"/>
      <c r="C54" s="119"/>
      <c r="D54" s="119"/>
      <c r="E54" s="49"/>
      <c r="F54" s="87"/>
      <c r="G54" s="49"/>
      <c r="H54" s="210"/>
      <c r="I54" s="210"/>
    </row>
    <row r="55" spans="1:9" s="55" customFormat="1" ht="13.9" customHeight="1" x14ac:dyDescent="0.25">
      <c r="A55" s="119"/>
      <c r="B55" s="119"/>
      <c r="C55" s="119"/>
      <c r="D55" s="119"/>
      <c r="E55" s="49"/>
      <c r="F55" s="87"/>
      <c r="G55" s="49"/>
      <c r="H55" s="210"/>
      <c r="I55" s="210"/>
    </row>
    <row r="56" spans="1:9" x14ac:dyDescent="0.25">
      <c r="A56" s="234" t="s">
        <v>19</v>
      </c>
      <c r="B56" s="234"/>
      <c r="C56" s="234"/>
      <c r="D56" s="234"/>
      <c r="E56" s="234"/>
      <c r="F56" s="234"/>
      <c r="G56" s="234"/>
      <c r="H56" s="234"/>
      <c r="I56" s="234"/>
    </row>
    <row r="57" spans="1:9" x14ac:dyDescent="0.25">
      <c r="A57" s="234"/>
      <c r="B57" s="234"/>
      <c r="C57" s="234"/>
      <c r="D57" s="234"/>
      <c r="E57" s="234"/>
      <c r="F57" s="234"/>
      <c r="G57" s="234"/>
      <c r="H57" s="234"/>
      <c r="I57" s="234"/>
    </row>
    <row r="58" spans="1:9" s="72" customFormat="1" ht="15.75" customHeight="1" x14ac:dyDescent="0.25">
      <c r="A58" s="234"/>
      <c r="B58" s="234"/>
      <c r="C58" s="234"/>
      <c r="D58" s="234"/>
      <c r="E58" s="234"/>
      <c r="F58" s="234"/>
      <c r="G58" s="234"/>
      <c r="H58" s="234"/>
      <c r="I58" s="234"/>
    </row>
    <row r="59" spans="1:9" s="72" customFormat="1" ht="15.75" customHeight="1" x14ac:dyDescent="0.25">
      <c r="A59" s="221"/>
      <c r="B59" s="221"/>
      <c r="C59" s="221"/>
      <c r="D59" s="221"/>
      <c r="E59" s="47"/>
      <c r="F59" s="221"/>
      <c r="G59" s="47"/>
      <c r="H59" s="211"/>
      <c r="I59" s="211"/>
    </row>
    <row r="60" spans="1:9" s="55" customFormat="1" ht="36.6" customHeight="1" x14ac:dyDescent="0.25">
      <c r="A60" s="98" t="s">
        <v>14</v>
      </c>
      <c r="B60" s="99" t="s">
        <v>15</v>
      </c>
      <c r="C60" s="99" t="s">
        <v>16</v>
      </c>
      <c r="D60" s="99" t="s">
        <v>165</v>
      </c>
      <c r="E60" s="32" t="s">
        <v>172</v>
      </c>
      <c r="F60" s="27" t="s">
        <v>173</v>
      </c>
      <c r="G60" s="32" t="s">
        <v>174</v>
      </c>
      <c r="H60" s="200" t="s">
        <v>159</v>
      </c>
      <c r="I60" s="200" t="s">
        <v>159</v>
      </c>
    </row>
    <row r="61" spans="1:9" s="201" customFormat="1" ht="13.5" customHeight="1" x14ac:dyDescent="0.15">
      <c r="A61" s="100"/>
      <c r="B61" s="101"/>
      <c r="C61" s="101"/>
      <c r="D61" s="101" t="s">
        <v>91</v>
      </c>
      <c r="E61" s="28">
        <v>1</v>
      </c>
      <c r="F61" s="28">
        <v>2</v>
      </c>
      <c r="G61" s="28">
        <v>3</v>
      </c>
      <c r="H61" s="180" t="s">
        <v>166</v>
      </c>
      <c r="I61" s="180" t="s">
        <v>167</v>
      </c>
    </row>
    <row r="62" spans="1:9" ht="18" customHeight="1" x14ac:dyDescent="0.25">
      <c r="A62" s="102">
        <v>3</v>
      </c>
      <c r="B62" s="102"/>
      <c r="C62" s="102"/>
      <c r="D62" s="103" t="s">
        <v>20</v>
      </c>
      <c r="E62" s="40">
        <f>SUM(E63+E74+E105+E111)</f>
        <v>1739287.3900000001</v>
      </c>
      <c r="F62" s="79">
        <f>SUM(F63+F74+F105+F111+F116)</f>
        <v>1954557</v>
      </c>
      <c r="G62" s="40">
        <f>SUM(G63+G74+G105+G111+G116)</f>
        <v>1935543.0700000003</v>
      </c>
      <c r="H62" s="202">
        <f>G62/E62*100</f>
        <v>111.28368325604892</v>
      </c>
      <c r="I62" s="202">
        <f>G62/F62*100</f>
        <v>99.027200025376601</v>
      </c>
    </row>
    <row r="63" spans="1:9" s="55" customFormat="1" ht="16.149999999999999" customHeight="1" x14ac:dyDescent="0.25">
      <c r="A63" s="104"/>
      <c r="B63" s="104">
        <v>31</v>
      </c>
      <c r="C63" s="104"/>
      <c r="D63" s="105" t="s">
        <v>21</v>
      </c>
      <c r="E63" s="36">
        <f>SUM(E64:E69)</f>
        <v>1404890.87</v>
      </c>
      <c r="F63" s="54">
        <v>1578760</v>
      </c>
      <c r="G63" s="36">
        <f>SUM(G64:G69)</f>
        <v>1581534.9900000002</v>
      </c>
      <c r="H63" s="203">
        <f>G63/E63*100</f>
        <v>112.57351184864631</v>
      </c>
      <c r="I63" s="203">
        <f>G63/F63*100</f>
        <v>100.17577022473334</v>
      </c>
    </row>
    <row r="64" spans="1:9" x14ac:dyDescent="0.25">
      <c r="A64" s="106"/>
      <c r="B64" s="106">
        <v>3111</v>
      </c>
      <c r="C64" s="107"/>
      <c r="D64" s="108" t="s">
        <v>38</v>
      </c>
      <c r="E64" s="43">
        <v>1126639.6499999999</v>
      </c>
      <c r="F64" s="85" t="s">
        <v>91</v>
      </c>
      <c r="G64" s="43">
        <v>1264810.33</v>
      </c>
      <c r="H64" s="204">
        <f t="shared" ref="H64:H69" si="17">G64/E64*100</f>
        <v>112.26396390363149</v>
      </c>
      <c r="I64" s="205">
        <v>0</v>
      </c>
    </row>
    <row r="65" spans="1:9" x14ac:dyDescent="0.25">
      <c r="A65" s="106"/>
      <c r="B65" s="106">
        <v>3113</v>
      </c>
      <c r="C65" s="107"/>
      <c r="D65" s="108" t="s">
        <v>39</v>
      </c>
      <c r="E65" s="43">
        <v>10866.75</v>
      </c>
      <c r="F65" s="85" t="s">
        <v>91</v>
      </c>
      <c r="G65" s="43">
        <v>14372.76</v>
      </c>
      <c r="H65" s="204">
        <f t="shared" si="17"/>
        <v>132.2636482849058</v>
      </c>
      <c r="I65" s="205">
        <v>0</v>
      </c>
    </row>
    <row r="66" spans="1:9" x14ac:dyDescent="0.25">
      <c r="A66" s="106"/>
      <c r="B66" s="106">
        <v>3114</v>
      </c>
      <c r="C66" s="107"/>
      <c r="D66" s="108" t="s">
        <v>40</v>
      </c>
      <c r="E66" s="43">
        <v>4466.6099999999997</v>
      </c>
      <c r="F66" s="85" t="s">
        <v>91</v>
      </c>
      <c r="G66" s="43">
        <v>5109</v>
      </c>
      <c r="H66" s="204">
        <f t="shared" si="17"/>
        <v>114.38204813046136</v>
      </c>
      <c r="I66" s="205">
        <v>0</v>
      </c>
    </row>
    <row r="67" spans="1:9" x14ac:dyDescent="0.25">
      <c r="A67" s="106"/>
      <c r="B67" s="106">
        <v>3121</v>
      </c>
      <c r="C67" s="107"/>
      <c r="D67" s="108" t="s">
        <v>41</v>
      </c>
      <c r="E67" s="43">
        <v>83400.52</v>
      </c>
      <c r="F67" s="85" t="s">
        <v>91</v>
      </c>
      <c r="G67" s="43">
        <v>95531.06</v>
      </c>
      <c r="H67" s="204">
        <f t="shared" si="17"/>
        <v>114.54492130264894</v>
      </c>
      <c r="I67" s="205">
        <v>0</v>
      </c>
    </row>
    <row r="68" spans="1:9" x14ac:dyDescent="0.25">
      <c r="A68" s="106"/>
      <c r="B68" s="106">
        <v>3132</v>
      </c>
      <c r="C68" s="107"/>
      <c r="D68" s="108" t="s">
        <v>42</v>
      </c>
      <c r="E68" s="43">
        <v>179155.84</v>
      </c>
      <c r="F68" s="85" t="s">
        <v>91</v>
      </c>
      <c r="G68" s="43">
        <v>201711.84</v>
      </c>
      <c r="H68" s="204">
        <f t="shared" si="17"/>
        <v>112.59015614562161</v>
      </c>
      <c r="I68" s="205">
        <v>0</v>
      </c>
    </row>
    <row r="69" spans="1:9" x14ac:dyDescent="0.25">
      <c r="A69" s="106"/>
      <c r="B69" s="106">
        <v>3133</v>
      </c>
      <c r="C69" s="107"/>
      <c r="D69" s="108" t="s">
        <v>164</v>
      </c>
      <c r="E69" s="43">
        <v>361.5</v>
      </c>
      <c r="F69" s="85" t="s">
        <v>91</v>
      </c>
      <c r="G69" s="43">
        <v>0</v>
      </c>
      <c r="H69" s="204">
        <f t="shared" si="17"/>
        <v>0</v>
      </c>
      <c r="I69" s="205">
        <v>0</v>
      </c>
    </row>
    <row r="70" spans="1:9" s="207" customFormat="1" ht="12.75" x14ac:dyDescent="0.2">
      <c r="A70" s="109"/>
      <c r="B70" s="109"/>
      <c r="C70" s="109">
        <v>11</v>
      </c>
      <c r="D70" s="109" t="s">
        <v>18</v>
      </c>
      <c r="E70" s="39">
        <v>3861</v>
      </c>
      <c r="F70" s="82">
        <v>13456</v>
      </c>
      <c r="G70" s="39">
        <v>13849.23</v>
      </c>
      <c r="H70" s="206">
        <f>G70/E70*100</f>
        <v>358.6954156954157</v>
      </c>
      <c r="I70" s="206">
        <f t="shared" ref="I70:I73" si="18">G70/F70*100</f>
        <v>102.92233947681331</v>
      </c>
    </row>
    <row r="71" spans="1:9" s="207" customFormat="1" ht="12.75" x14ac:dyDescent="0.2">
      <c r="A71" s="110"/>
      <c r="B71" s="109"/>
      <c r="C71" s="109">
        <v>31</v>
      </c>
      <c r="D71" s="109" t="s">
        <v>86</v>
      </c>
      <c r="E71" s="39">
        <v>2617.66</v>
      </c>
      <c r="F71" s="82">
        <v>2530</v>
      </c>
      <c r="G71" s="39">
        <v>2580</v>
      </c>
      <c r="H71" s="206">
        <f t="shared" ref="H71:H73" si="19">G71/E71*100</f>
        <v>98.561310483408846</v>
      </c>
      <c r="I71" s="206">
        <f t="shared" si="18"/>
        <v>101.97628458498025</v>
      </c>
    </row>
    <row r="72" spans="1:9" s="207" customFormat="1" ht="12.75" x14ac:dyDescent="0.2">
      <c r="A72" s="110"/>
      <c r="B72" s="109"/>
      <c r="C72" s="109">
        <v>51</v>
      </c>
      <c r="D72" s="109" t="s">
        <v>72</v>
      </c>
      <c r="E72" s="39">
        <v>17048.07</v>
      </c>
      <c r="F72" s="82">
        <v>28493</v>
      </c>
      <c r="G72" s="39">
        <v>28268.04</v>
      </c>
      <c r="H72" s="206">
        <f t="shared" si="19"/>
        <v>165.81372554195286</v>
      </c>
      <c r="I72" s="206">
        <f t="shared" si="18"/>
        <v>99.210472747692421</v>
      </c>
    </row>
    <row r="73" spans="1:9" s="207" customFormat="1" ht="12.75" x14ac:dyDescent="0.2">
      <c r="A73" s="110"/>
      <c r="B73" s="109"/>
      <c r="C73" s="109">
        <v>52</v>
      </c>
      <c r="D73" s="109" t="s">
        <v>31</v>
      </c>
      <c r="E73" s="39">
        <v>1381364.13</v>
      </c>
      <c r="F73" s="82">
        <v>1534281</v>
      </c>
      <c r="G73" s="39">
        <v>1536837.72</v>
      </c>
      <c r="H73" s="206">
        <f t="shared" si="19"/>
        <v>111.25507653076238</v>
      </c>
      <c r="I73" s="206">
        <f t="shared" si="18"/>
        <v>100.16663961816643</v>
      </c>
    </row>
    <row r="74" spans="1:9" s="55" customFormat="1" ht="18" customHeight="1" x14ac:dyDescent="0.25">
      <c r="A74" s="104"/>
      <c r="B74" s="104">
        <v>32</v>
      </c>
      <c r="C74" s="104"/>
      <c r="D74" s="105" t="s">
        <v>24</v>
      </c>
      <c r="E74" s="36">
        <f>SUM(E75:E97)</f>
        <v>312634.44</v>
      </c>
      <c r="F74" s="54">
        <v>358006</v>
      </c>
      <c r="G74" s="36">
        <f>SUM(G75:G97)</f>
        <v>336319.62</v>
      </c>
      <c r="H74" s="203">
        <f>G74/E74*100</f>
        <v>107.57599834490404</v>
      </c>
      <c r="I74" s="203">
        <f>G74/F74*100</f>
        <v>93.942453478433322</v>
      </c>
    </row>
    <row r="75" spans="1:9" x14ac:dyDescent="0.25">
      <c r="A75" s="111"/>
      <c r="B75" s="112">
        <v>3211</v>
      </c>
      <c r="C75" s="107"/>
      <c r="D75" s="108" t="s">
        <v>43</v>
      </c>
      <c r="E75" s="43">
        <v>6319.66</v>
      </c>
      <c r="F75" s="85" t="s">
        <v>91</v>
      </c>
      <c r="G75" s="43">
        <v>9203.27</v>
      </c>
      <c r="H75" s="204">
        <f t="shared" ref="H75:H97" si="20">G75/E75*100</f>
        <v>145.62919524151616</v>
      </c>
      <c r="I75" s="205">
        <v>0</v>
      </c>
    </row>
    <row r="76" spans="1:9" x14ac:dyDescent="0.25">
      <c r="A76" s="111"/>
      <c r="B76" s="106">
        <v>3212</v>
      </c>
      <c r="C76" s="107"/>
      <c r="D76" s="108" t="s">
        <v>44</v>
      </c>
      <c r="E76" s="43">
        <v>44694.8</v>
      </c>
      <c r="F76" s="85" t="s">
        <v>91</v>
      </c>
      <c r="G76" s="43">
        <v>60101.75</v>
      </c>
      <c r="H76" s="204">
        <f t="shared" si="20"/>
        <v>134.47145976713173</v>
      </c>
      <c r="I76" s="205">
        <v>0</v>
      </c>
    </row>
    <row r="77" spans="1:9" x14ac:dyDescent="0.25">
      <c r="A77" s="111"/>
      <c r="B77" s="106">
        <v>3213</v>
      </c>
      <c r="C77" s="107"/>
      <c r="D77" s="108" t="s">
        <v>45</v>
      </c>
      <c r="E77" s="43">
        <v>1726.06</v>
      </c>
      <c r="F77" s="85" t="s">
        <v>91</v>
      </c>
      <c r="G77" s="43">
        <v>569.49</v>
      </c>
      <c r="H77" s="204">
        <f t="shared" si="20"/>
        <v>32.993638691586618</v>
      </c>
      <c r="I77" s="205">
        <v>0</v>
      </c>
    </row>
    <row r="78" spans="1:9" x14ac:dyDescent="0.25">
      <c r="A78" s="111"/>
      <c r="B78" s="106">
        <v>3214</v>
      </c>
      <c r="C78" s="107"/>
      <c r="D78" s="108" t="s">
        <v>46</v>
      </c>
      <c r="E78" s="43">
        <v>1287.81</v>
      </c>
      <c r="F78" s="85" t="s">
        <v>91</v>
      </c>
      <c r="G78" s="43">
        <v>1884.4</v>
      </c>
      <c r="H78" s="204">
        <f t="shared" si="20"/>
        <v>146.32593317337185</v>
      </c>
      <c r="I78" s="205">
        <v>0</v>
      </c>
    </row>
    <row r="79" spans="1:9" x14ac:dyDescent="0.25">
      <c r="A79" s="113"/>
      <c r="B79" s="106">
        <v>3221</v>
      </c>
      <c r="C79" s="107"/>
      <c r="D79" s="108" t="s">
        <v>47</v>
      </c>
      <c r="E79" s="44">
        <v>13676.99</v>
      </c>
      <c r="F79" s="60" t="s">
        <v>91</v>
      </c>
      <c r="G79" s="44">
        <v>15226.57</v>
      </c>
      <c r="H79" s="204">
        <f t="shared" si="20"/>
        <v>111.32983207562484</v>
      </c>
      <c r="I79" s="205">
        <v>0</v>
      </c>
    </row>
    <row r="80" spans="1:9" x14ac:dyDescent="0.25">
      <c r="A80" s="57"/>
      <c r="B80" s="106">
        <v>3222</v>
      </c>
      <c r="C80" s="107"/>
      <c r="D80" s="108" t="s">
        <v>48</v>
      </c>
      <c r="E80" s="44">
        <v>83567.98</v>
      </c>
      <c r="F80" s="60" t="s">
        <v>91</v>
      </c>
      <c r="G80" s="44">
        <v>124628.27</v>
      </c>
      <c r="H80" s="204">
        <f t="shared" si="20"/>
        <v>149.13399845251735</v>
      </c>
      <c r="I80" s="205">
        <v>0</v>
      </c>
    </row>
    <row r="81" spans="1:9" x14ac:dyDescent="0.25">
      <c r="A81" s="57"/>
      <c r="B81" s="114">
        <v>3223</v>
      </c>
      <c r="C81" s="115"/>
      <c r="D81" s="108" t="s">
        <v>49</v>
      </c>
      <c r="E81" s="44">
        <v>31806.38</v>
      </c>
      <c r="F81" s="60" t="s">
        <v>91</v>
      </c>
      <c r="G81" s="44">
        <v>34004.959999999999</v>
      </c>
      <c r="H81" s="204">
        <f t="shared" si="20"/>
        <v>106.91238676014056</v>
      </c>
      <c r="I81" s="205">
        <v>0</v>
      </c>
    </row>
    <row r="82" spans="1:9" x14ac:dyDescent="0.25">
      <c r="A82" s="57"/>
      <c r="B82" s="112">
        <v>3224</v>
      </c>
      <c r="C82" s="112"/>
      <c r="D82" s="108" t="s">
        <v>50</v>
      </c>
      <c r="E82" s="44">
        <v>8302.74</v>
      </c>
      <c r="F82" s="60" t="s">
        <v>91</v>
      </c>
      <c r="G82" s="44">
        <v>1955.47</v>
      </c>
      <c r="H82" s="204">
        <f t="shared" si="20"/>
        <v>23.552104485988963</v>
      </c>
      <c r="I82" s="205">
        <v>0</v>
      </c>
    </row>
    <row r="83" spans="1:9" x14ac:dyDescent="0.25">
      <c r="A83" s="57"/>
      <c r="B83" s="112">
        <v>3225</v>
      </c>
      <c r="C83" s="107"/>
      <c r="D83" s="108" t="s">
        <v>51</v>
      </c>
      <c r="E83" s="44">
        <v>1904.22</v>
      </c>
      <c r="F83" s="60" t="s">
        <v>91</v>
      </c>
      <c r="G83" s="44">
        <v>5737.36</v>
      </c>
      <c r="H83" s="204">
        <f t="shared" si="20"/>
        <v>301.29711903036412</v>
      </c>
      <c r="I83" s="205">
        <v>0</v>
      </c>
    </row>
    <row r="84" spans="1:9" x14ac:dyDescent="0.25">
      <c r="A84" s="57"/>
      <c r="B84" s="58">
        <v>3227</v>
      </c>
      <c r="C84" s="57"/>
      <c r="D84" s="108" t="s">
        <v>52</v>
      </c>
      <c r="E84" s="44">
        <v>315.05</v>
      </c>
      <c r="F84" s="60" t="s">
        <v>91</v>
      </c>
      <c r="G84" s="44">
        <v>501.96</v>
      </c>
      <c r="H84" s="204">
        <f t="shared" si="20"/>
        <v>159.32709093794634</v>
      </c>
      <c r="I84" s="205">
        <v>0</v>
      </c>
    </row>
    <row r="85" spans="1:9" x14ac:dyDescent="0.25">
      <c r="A85" s="57"/>
      <c r="B85" s="58">
        <v>3231</v>
      </c>
      <c r="C85" s="57"/>
      <c r="D85" s="108" t="s">
        <v>53</v>
      </c>
      <c r="E85" s="44">
        <v>3455.86</v>
      </c>
      <c r="F85" s="60" t="s">
        <v>91</v>
      </c>
      <c r="G85" s="44">
        <v>3182.52</v>
      </c>
      <c r="H85" s="204">
        <f t="shared" si="20"/>
        <v>92.090536074956745</v>
      </c>
      <c r="I85" s="205">
        <v>0</v>
      </c>
    </row>
    <row r="86" spans="1:9" x14ac:dyDescent="0.25">
      <c r="A86" s="57"/>
      <c r="B86" s="58">
        <v>3232</v>
      </c>
      <c r="C86" s="57"/>
      <c r="D86" s="108" t="s">
        <v>54</v>
      </c>
      <c r="E86" s="44">
        <v>28604.54</v>
      </c>
      <c r="F86" s="60" t="s">
        <v>91</v>
      </c>
      <c r="G86" s="44">
        <v>16768.93</v>
      </c>
      <c r="H86" s="204">
        <f t="shared" si="20"/>
        <v>58.62331643857933</v>
      </c>
      <c r="I86" s="205">
        <v>0</v>
      </c>
    </row>
    <row r="87" spans="1:9" x14ac:dyDescent="0.25">
      <c r="A87" s="57"/>
      <c r="B87" s="58">
        <v>3233</v>
      </c>
      <c r="C87" s="57"/>
      <c r="D87" s="108" t="s">
        <v>55</v>
      </c>
      <c r="E87" s="44">
        <v>87.6</v>
      </c>
      <c r="F87" s="60" t="s">
        <v>91</v>
      </c>
      <c r="G87" s="44">
        <v>87.6</v>
      </c>
      <c r="H87" s="204">
        <f t="shared" si="20"/>
        <v>100</v>
      </c>
      <c r="I87" s="205">
        <v>0</v>
      </c>
    </row>
    <row r="88" spans="1:9" x14ac:dyDescent="0.25">
      <c r="A88" s="57"/>
      <c r="B88" s="58">
        <v>3234</v>
      </c>
      <c r="C88" s="57"/>
      <c r="D88" s="108" t="s">
        <v>56</v>
      </c>
      <c r="E88" s="44">
        <v>8040.36</v>
      </c>
      <c r="F88" s="60" t="s">
        <v>91</v>
      </c>
      <c r="G88" s="44">
        <v>7286.52</v>
      </c>
      <c r="H88" s="204">
        <f t="shared" si="20"/>
        <v>90.624300404459518</v>
      </c>
      <c r="I88" s="205">
        <v>0</v>
      </c>
    </row>
    <row r="89" spans="1:9" x14ac:dyDescent="0.25">
      <c r="A89" s="57"/>
      <c r="B89" s="58">
        <v>3236</v>
      </c>
      <c r="C89" s="57"/>
      <c r="D89" s="108" t="s">
        <v>57</v>
      </c>
      <c r="E89" s="44">
        <v>5378.51</v>
      </c>
      <c r="F89" s="60" t="s">
        <v>91</v>
      </c>
      <c r="G89" s="44">
        <v>3702.69</v>
      </c>
      <c r="H89" s="204">
        <f t="shared" si="20"/>
        <v>68.842300190945068</v>
      </c>
      <c r="I89" s="205">
        <v>0</v>
      </c>
    </row>
    <row r="90" spans="1:9" x14ac:dyDescent="0.25">
      <c r="A90" s="57"/>
      <c r="B90" s="58">
        <v>3237</v>
      </c>
      <c r="C90" s="57"/>
      <c r="D90" s="108" t="s">
        <v>58</v>
      </c>
      <c r="E90" s="44">
        <v>960.91</v>
      </c>
      <c r="F90" s="60" t="s">
        <v>91</v>
      </c>
      <c r="G90" s="44">
        <v>3662.51</v>
      </c>
      <c r="H90" s="204">
        <f t="shared" si="20"/>
        <v>381.150159744409</v>
      </c>
      <c r="I90" s="205">
        <v>0</v>
      </c>
    </row>
    <row r="91" spans="1:9" x14ac:dyDescent="0.25">
      <c r="A91" s="57"/>
      <c r="B91" s="58">
        <v>3238</v>
      </c>
      <c r="C91" s="57"/>
      <c r="D91" s="108" t="s">
        <v>59</v>
      </c>
      <c r="E91" s="44">
        <v>1212.68</v>
      </c>
      <c r="F91" s="60" t="s">
        <v>91</v>
      </c>
      <c r="G91" s="44">
        <v>1331.51</v>
      </c>
      <c r="H91" s="204">
        <f t="shared" si="20"/>
        <v>109.79895768050926</v>
      </c>
      <c r="I91" s="205">
        <v>0</v>
      </c>
    </row>
    <row r="92" spans="1:9" x14ac:dyDescent="0.25">
      <c r="A92" s="57"/>
      <c r="B92" s="58">
        <v>3239</v>
      </c>
      <c r="C92" s="57"/>
      <c r="D92" s="108" t="s">
        <v>60</v>
      </c>
      <c r="E92" s="44">
        <v>46405.9</v>
      </c>
      <c r="F92" s="60" t="s">
        <v>91</v>
      </c>
      <c r="G92" s="44">
        <v>38279.61</v>
      </c>
      <c r="H92" s="204">
        <f t="shared" si="20"/>
        <v>82.488670621623541</v>
      </c>
      <c r="I92" s="205">
        <v>0</v>
      </c>
    </row>
    <row r="93" spans="1:9" x14ac:dyDescent="0.25">
      <c r="A93" s="57"/>
      <c r="B93" s="58">
        <v>3291</v>
      </c>
      <c r="C93" s="57"/>
      <c r="D93" s="108" t="s">
        <v>61</v>
      </c>
      <c r="E93" s="44">
        <v>285.36</v>
      </c>
      <c r="F93" s="60" t="s">
        <v>91</v>
      </c>
      <c r="G93" s="44">
        <v>520.01</v>
      </c>
      <c r="H93" s="204">
        <f t="shared" si="20"/>
        <v>182.22946453602466</v>
      </c>
      <c r="I93" s="205">
        <v>0</v>
      </c>
    </row>
    <row r="94" spans="1:9" x14ac:dyDescent="0.25">
      <c r="A94" s="57"/>
      <c r="B94" s="58">
        <v>3294</v>
      </c>
      <c r="C94" s="57"/>
      <c r="D94" s="108" t="s">
        <v>62</v>
      </c>
      <c r="E94" s="44">
        <v>159.27000000000001</v>
      </c>
      <c r="F94" s="60" t="s">
        <v>91</v>
      </c>
      <c r="G94" s="44">
        <v>163.09</v>
      </c>
      <c r="H94" s="204">
        <f t="shared" si="20"/>
        <v>102.39844289571167</v>
      </c>
      <c r="I94" s="205">
        <v>0</v>
      </c>
    </row>
    <row r="95" spans="1:9" x14ac:dyDescent="0.25">
      <c r="A95" s="57"/>
      <c r="B95" s="58">
        <v>3295</v>
      </c>
      <c r="C95" s="57"/>
      <c r="D95" s="108" t="s">
        <v>63</v>
      </c>
      <c r="E95" s="44">
        <v>4074.59</v>
      </c>
      <c r="F95" s="60" t="s">
        <v>91</v>
      </c>
      <c r="G95" s="44">
        <v>4416.32</v>
      </c>
      <c r="H95" s="204">
        <f t="shared" si="20"/>
        <v>108.38685610085921</v>
      </c>
      <c r="I95" s="205">
        <v>0</v>
      </c>
    </row>
    <row r="96" spans="1:9" x14ac:dyDescent="0.25">
      <c r="A96" s="57"/>
      <c r="B96" s="58">
        <v>3296</v>
      </c>
      <c r="C96" s="57"/>
      <c r="D96" s="108" t="s">
        <v>64</v>
      </c>
      <c r="E96" s="44">
        <v>12553.6</v>
      </c>
      <c r="F96" s="60" t="s">
        <v>91</v>
      </c>
      <c r="G96" s="44">
        <v>0</v>
      </c>
      <c r="H96" s="204">
        <f t="shared" si="20"/>
        <v>0</v>
      </c>
      <c r="I96" s="205">
        <v>0</v>
      </c>
    </row>
    <row r="97" spans="1:9" x14ac:dyDescent="0.25">
      <c r="A97" s="57"/>
      <c r="B97" s="58">
        <v>3299</v>
      </c>
      <c r="C97" s="57"/>
      <c r="D97" s="108" t="s">
        <v>35</v>
      </c>
      <c r="E97" s="44">
        <v>7813.57</v>
      </c>
      <c r="F97" s="60" t="s">
        <v>91</v>
      </c>
      <c r="G97" s="44">
        <v>3104.81</v>
      </c>
      <c r="H97" s="204">
        <f t="shared" si="20"/>
        <v>39.736125740218618</v>
      </c>
      <c r="I97" s="205">
        <v>0</v>
      </c>
    </row>
    <row r="98" spans="1:9" s="207" customFormat="1" ht="12.75" x14ac:dyDescent="0.2">
      <c r="A98" s="109"/>
      <c r="B98" s="109"/>
      <c r="C98" s="109">
        <v>11</v>
      </c>
      <c r="D98" s="109" t="s">
        <v>18</v>
      </c>
      <c r="E98" s="39">
        <v>1240.23</v>
      </c>
      <c r="F98" s="82">
        <v>3575</v>
      </c>
      <c r="G98" s="39">
        <v>3569.68</v>
      </c>
      <c r="H98" s="206">
        <f t="shared" ref="H98:H104" si="21">G98/E98*100</f>
        <v>287.82403263910726</v>
      </c>
      <c r="I98" s="206">
        <f t="shared" ref="I98:I104" si="22">G98/F98*100</f>
        <v>99.851188811188806</v>
      </c>
    </row>
    <row r="99" spans="1:9" s="207" customFormat="1" ht="12.75" x14ac:dyDescent="0.2">
      <c r="A99" s="110"/>
      <c r="B99" s="109"/>
      <c r="C99" s="109">
        <v>31</v>
      </c>
      <c r="D99" s="109" t="s">
        <v>86</v>
      </c>
      <c r="E99" s="39">
        <v>13408.68</v>
      </c>
      <c r="F99" s="82">
        <v>16025</v>
      </c>
      <c r="G99" s="39">
        <v>11950.8</v>
      </c>
      <c r="H99" s="206">
        <f t="shared" si="21"/>
        <v>89.127341393783723</v>
      </c>
      <c r="I99" s="206">
        <f t="shared" si="22"/>
        <v>74.575975039001548</v>
      </c>
    </row>
    <row r="100" spans="1:9" s="207" customFormat="1" ht="12.75" x14ac:dyDescent="0.2">
      <c r="A100" s="110"/>
      <c r="B100" s="109"/>
      <c r="C100" s="109">
        <v>43</v>
      </c>
      <c r="D100" s="109" t="s">
        <v>32</v>
      </c>
      <c r="E100" s="39">
        <v>116609.35</v>
      </c>
      <c r="F100" s="82">
        <v>56937</v>
      </c>
      <c r="G100" s="39">
        <v>48557.16</v>
      </c>
      <c r="H100" s="206">
        <f t="shared" si="21"/>
        <v>41.64088042682684</v>
      </c>
      <c r="I100" s="206">
        <f t="shared" si="22"/>
        <v>85.282259339269729</v>
      </c>
    </row>
    <row r="101" spans="1:9" s="207" customFormat="1" ht="12.75" x14ac:dyDescent="0.2">
      <c r="A101" s="110"/>
      <c r="B101" s="109"/>
      <c r="C101" s="109">
        <v>44</v>
      </c>
      <c r="D101" s="109" t="s">
        <v>93</v>
      </c>
      <c r="E101" s="39">
        <v>100874.79</v>
      </c>
      <c r="F101" s="82">
        <v>90792</v>
      </c>
      <c r="G101" s="39">
        <v>86027.72</v>
      </c>
      <c r="H101" s="206">
        <f t="shared" si="21"/>
        <v>85.281684353444504</v>
      </c>
      <c r="I101" s="206">
        <f t="shared" si="22"/>
        <v>94.752533262842547</v>
      </c>
    </row>
    <row r="102" spans="1:9" s="207" customFormat="1" ht="12.75" x14ac:dyDescent="0.2">
      <c r="A102" s="110"/>
      <c r="B102" s="109"/>
      <c r="C102" s="109">
        <v>51</v>
      </c>
      <c r="D102" s="109" t="s">
        <v>72</v>
      </c>
      <c r="E102" s="39">
        <v>15407.14</v>
      </c>
      <c r="F102" s="82">
        <v>6938</v>
      </c>
      <c r="G102" s="39">
        <v>6354.57</v>
      </c>
      <c r="H102" s="206">
        <f t="shared" si="21"/>
        <v>41.244319192270595</v>
      </c>
      <c r="I102" s="206">
        <f t="shared" si="22"/>
        <v>91.590804266359186</v>
      </c>
    </row>
    <row r="103" spans="1:9" s="207" customFormat="1" ht="12.75" x14ac:dyDescent="0.2">
      <c r="A103" s="110"/>
      <c r="B103" s="109"/>
      <c r="C103" s="109">
        <v>52</v>
      </c>
      <c r="D103" s="109" t="s">
        <v>31</v>
      </c>
      <c r="E103" s="39">
        <v>64426.67</v>
      </c>
      <c r="F103" s="82">
        <v>183367</v>
      </c>
      <c r="G103" s="39">
        <v>179487.05</v>
      </c>
      <c r="H103" s="206">
        <f t="shared" si="21"/>
        <v>278.59122627321881</v>
      </c>
      <c r="I103" s="206">
        <f t="shared" si="22"/>
        <v>97.88405220132303</v>
      </c>
    </row>
    <row r="104" spans="1:9" s="207" customFormat="1" ht="12.75" x14ac:dyDescent="0.2">
      <c r="A104" s="110"/>
      <c r="B104" s="109"/>
      <c r="C104" s="109">
        <v>61</v>
      </c>
      <c r="D104" s="109" t="s">
        <v>87</v>
      </c>
      <c r="E104" s="39">
        <v>667.6</v>
      </c>
      <c r="F104" s="82">
        <v>373</v>
      </c>
      <c r="G104" s="39">
        <v>372.64</v>
      </c>
      <c r="H104" s="206">
        <f t="shared" si="21"/>
        <v>55.817855002995799</v>
      </c>
      <c r="I104" s="206">
        <f t="shared" si="22"/>
        <v>99.903485254691688</v>
      </c>
    </row>
    <row r="105" spans="1:9" s="55" customFormat="1" ht="15.75" customHeight="1" x14ac:dyDescent="0.25">
      <c r="A105" s="104"/>
      <c r="B105" s="104">
        <v>34</v>
      </c>
      <c r="C105" s="104"/>
      <c r="D105" s="105" t="s">
        <v>36</v>
      </c>
      <c r="E105" s="36">
        <f t="shared" ref="E105:G105" si="23">SUM(E106:E107)</f>
        <v>9876.49</v>
      </c>
      <c r="F105" s="54">
        <v>1450</v>
      </c>
      <c r="G105" s="36">
        <f t="shared" si="23"/>
        <v>1429.4599999999998</v>
      </c>
      <c r="H105" s="203">
        <f>G105/E105*100</f>
        <v>14.473360475229558</v>
      </c>
      <c r="I105" s="203">
        <f>G105/F105*100</f>
        <v>98.583448275862054</v>
      </c>
    </row>
    <row r="106" spans="1:9" x14ac:dyDescent="0.25">
      <c r="A106" s="57"/>
      <c r="B106" s="58">
        <v>3431</v>
      </c>
      <c r="C106" s="57"/>
      <c r="D106" s="108" t="s">
        <v>65</v>
      </c>
      <c r="E106" s="44">
        <v>1761.28</v>
      </c>
      <c r="F106" s="60" t="s">
        <v>91</v>
      </c>
      <c r="G106" s="44">
        <v>1428.59</v>
      </c>
      <c r="H106" s="204">
        <f t="shared" ref="H106:H107" si="24">G106/E106*100</f>
        <v>81.110896620639522</v>
      </c>
      <c r="I106" s="205">
        <v>0</v>
      </c>
    </row>
    <row r="107" spans="1:9" x14ac:dyDescent="0.25">
      <c r="A107" s="57"/>
      <c r="B107" s="58">
        <v>3433</v>
      </c>
      <c r="C107" s="57"/>
      <c r="D107" s="108" t="s">
        <v>66</v>
      </c>
      <c r="E107" s="44">
        <v>8115.21</v>
      </c>
      <c r="F107" s="60" t="s">
        <v>91</v>
      </c>
      <c r="G107" s="44">
        <v>0.87</v>
      </c>
      <c r="H107" s="204">
        <f t="shared" si="24"/>
        <v>1.0720609817860535E-2</v>
      </c>
      <c r="I107" s="205">
        <v>0</v>
      </c>
    </row>
    <row r="108" spans="1:9" s="207" customFormat="1" ht="12.75" x14ac:dyDescent="0.2">
      <c r="A108" s="110"/>
      <c r="B108" s="109"/>
      <c r="C108" s="109">
        <v>31</v>
      </c>
      <c r="D108" s="109" t="s">
        <v>86</v>
      </c>
      <c r="E108" s="39">
        <v>0.49</v>
      </c>
      <c r="F108" s="82">
        <v>47</v>
      </c>
      <c r="G108" s="39">
        <v>47.16</v>
      </c>
      <c r="H108" s="206">
        <f t="shared" ref="H108:H110" si="25">G108/E108*100</f>
        <v>9624.4897959183672</v>
      </c>
      <c r="I108" s="206">
        <f t="shared" ref="I108" si="26">G108/F108*100</f>
        <v>100.34042553191489</v>
      </c>
    </row>
    <row r="109" spans="1:9" s="207" customFormat="1" ht="12.75" x14ac:dyDescent="0.2">
      <c r="A109" s="110"/>
      <c r="B109" s="109"/>
      <c r="C109" s="109">
        <v>44</v>
      </c>
      <c r="D109" s="109" t="s">
        <v>93</v>
      </c>
      <c r="E109" s="39">
        <v>1776.62</v>
      </c>
      <c r="F109" s="82">
        <v>1253</v>
      </c>
      <c r="G109" s="39">
        <v>1238.1199999999999</v>
      </c>
      <c r="H109" s="206">
        <f t="shared" si="25"/>
        <v>69.689635375037994</v>
      </c>
      <c r="I109" s="206">
        <f t="shared" ref="I109" si="27">G109/F109*100</f>
        <v>98.812450119712679</v>
      </c>
    </row>
    <row r="110" spans="1:9" s="207" customFormat="1" ht="12.75" x14ac:dyDescent="0.2">
      <c r="A110" s="110"/>
      <c r="B110" s="109"/>
      <c r="C110" s="109">
        <v>52</v>
      </c>
      <c r="D110" s="109" t="s">
        <v>31</v>
      </c>
      <c r="E110" s="39">
        <v>8099.38</v>
      </c>
      <c r="F110" s="82">
        <v>150</v>
      </c>
      <c r="G110" s="39">
        <v>144.18</v>
      </c>
      <c r="H110" s="206">
        <f t="shared" si="25"/>
        <v>1.7801362573431547</v>
      </c>
      <c r="I110" s="206">
        <v>0</v>
      </c>
    </row>
    <row r="111" spans="1:9" s="55" customFormat="1" ht="26.25" customHeight="1" x14ac:dyDescent="0.25">
      <c r="A111" s="104"/>
      <c r="B111" s="104">
        <v>37</v>
      </c>
      <c r="C111" s="104"/>
      <c r="D111" s="105" t="s">
        <v>37</v>
      </c>
      <c r="E111" s="36">
        <f>SUM(E112:E113)</f>
        <v>11885.59</v>
      </c>
      <c r="F111" s="54">
        <v>15195</v>
      </c>
      <c r="G111" s="36">
        <f>SUM(G112:G113)</f>
        <v>15113.5</v>
      </c>
      <c r="H111" s="203">
        <f>G111/E111*100</f>
        <v>127.15818062039833</v>
      </c>
      <c r="I111" s="203">
        <f>G111/F111*100</f>
        <v>99.463639355051001</v>
      </c>
    </row>
    <row r="112" spans="1:9" x14ac:dyDescent="0.25">
      <c r="A112" s="57"/>
      <c r="B112" s="58">
        <v>3721</v>
      </c>
      <c r="C112" s="57"/>
      <c r="D112" s="108" t="s">
        <v>67</v>
      </c>
      <c r="E112" s="44">
        <v>3133.53</v>
      </c>
      <c r="F112" s="60" t="s">
        <v>91</v>
      </c>
      <c r="G112" s="44">
        <v>4118.71</v>
      </c>
      <c r="H112" s="204">
        <f t="shared" ref="H112:H113" si="28">G112/E112*100</f>
        <v>131.43994153558447</v>
      </c>
      <c r="I112" s="205">
        <v>0</v>
      </c>
    </row>
    <row r="113" spans="1:9" x14ac:dyDescent="0.25">
      <c r="A113" s="57"/>
      <c r="B113" s="58">
        <v>3722</v>
      </c>
      <c r="C113" s="57"/>
      <c r="D113" s="108" t="s">
        <v>68</v>
      </c>
      <c r="E113" s="44">
        <v>8752.06</v>
      </c>
      <c r="F113" s="60" t="s">
        <v>91</v>
      </c>
      <c r="G113" s="44">
        <v>10994.79</v>
      </c>
      <c r="H113" s="204">
        <f t="shared" si="28"/>
        <v>125.6251671035162</v>
      </c>
      <c r="I113" s="205">
        <v>0</v>
      </c>
    </row>
    <row r="114" spans="1:9" s="207" customFormat="1" ht="12.75" x14ac:dyDescent="0.2">
      <c r="A114" s="110"/>
      <c r="B114" s="109"/>
      <c r="C114" s="109">
        <v>31</v>
      </c>
      <c r="D114" s="109" t="s">
        <v>86</v>
      </c>
      <c r="E114" s="39">
        <v>16.39</v>
      </c>
      <c r="F114" s="82">
        <v>275</v>
      </c>
      <c r="G114" s="39">
        <v>275.41000000000003</v>
      </c>
      <c r="H114" s="206">
        <v>0</v>
      </c>
      <c r="I114" s="206">
        <v>0</v>
      </c>
    </row>
    <row r="115" spans="1:9" s="207" customFormat="1" ht="12.75" x14ac:dyDescent="0.2">
      <c r="A115" s="110"/>
      <c r="B115" s="109"/>
      <c r="C115" s="109">
        <v>52</v>
      </c>
      <c r="D115" s="109" t="s">
        <v>31</v>
      </c>
      <c r="E115" s="39">
        <v>11869.2</v>
      </c>
      <c r="F115" s="82">
        <v>14919</v>
      </c>
      <c r="G115" s="39">
        <v>14838.09</v>
      </c>
      <c r="H115" s="206">
        <f t="shared" ref="H115" si="29">G115/E115*100</f>
        <v>125.01339601658073</v>
      </c>
      <c r="I115" s="206">
        <f t="shared" ref="I115" si="30">G115/F115*100</f>
        <v>99.457671425698777</v>
      </c>
    </row>
    <row r="116" spans="1:9" s="55" customFormat="1" ht="12.75" customHeight="1" x14ac:dyDescent="0.25">
      <c r="A116" s="104"/>
      <c r="B116" s="104">
        <v>38</v>
      </c>
      <c r="C116" s="104"/>
      <c r="D116" s="105" t="s">
        <v>161</v>
      </c>
      <c r="E116" s="36">
        <f t="shared" ref="E116:G116" si="31">E117</f>
        <v>0</v>
      </c>
      <c r="F116" s="54">
        <v>1146</v>
      </c>
      <c r="G116" s="36">
        <f t="shared" si="31"/>
        <v>1145.5</v>
      </c>
      <c r="H116" s="203">
        <v>0</v>
      </c>
      <c r="I116" s="203">
        <v>0</v>
      </c>
    </row>
    <row r="117" spans="1:9" x14ac:dyDescent="0.25">
      <c r="A117" s="57"/>
      <c r="B117" s="58">
        <v>3812</v>
      </c>
      <c r="C117" s="57"/>
      <c r="D117" s="108" t="s">
        <v>162</v>
      </c>
      <c r="E117" s="44">
        <v>0</v>
      </c>
      <c r="F117" s="60" t="s">
        <v>91</v>
      </c>
      <c r="G117" s="44">
        <v>1145.5</v>
      </c>
      <c r="H117" s="204">
        <v>0</v>
      </c>
      <c r="I117" s="205">
        <v>0</v>
      </c>
    </row>
    <row r="118" spans="1:9" s="207" customFormat="1" ht="12.75" x14ac:dyDescent="0.2">
      <c r="A118" s="110"/>
      <c r="B118" s="109"/>
      <c r="C118" s="109">
        <v>31</v>
      </c>
      <c r="D118" s="109" t="s">
        <v>86</v>
      </c>
      <c r="E118" s="39">
        <v>0</v>
      </c>
      <c r="F118" s="82">
        <v>5</v>
      </c>
      <c r="G118" s="39">
        <v>4.5999999999999996</v>
      </c>
      <c r="H118" s="206">
        <v>0</v>
      </c>
      <c r="I118" s="206">
        <v>0</v>
      </c>
    </row>
    <row r="119" spans="1:9" s="207" customFormat="1" ht="12.75" x14ac:dyDescent="0.2">
      <c r="A119" s="110"/>
      <c r="B119" s="109"/>
      <c r="C119" s="109">
        <v>52</v>
      </c>
      <c r="D119" s="109" t="s">
        <v>31</v>
      </c>
      <c r="E119" s="39">
        <v>0</v>
      </c>
      <c r="F119" s="82">
        <v>1141</v>
      </c>
      <c r="G119" s="39">
        <v>1140.9000000000001</v>
      </c>
      <c r="H119" s="206">
        <v>0</v>
      </c>
      <c r="I119" s="206">
        <v>0</v>
      </c>
    </row>
    <row r="120" spans="1:9" ht="16.149999999999999" customHeight="1" x14ac:dyDescent="0.25">
      <c r="A120" s="102">
        <v>4</v>
      </c>
      <c r="B120" s="102" t="s">
        <v>91</v>
      </c>
      <c r="C120" s="102"/>
      <c r="D120" s="103" t="s">
        <v>33</v>
      </c>
      <c r="E120" s="40">
        <f>E121+E130</f>
        <v>28278.670000000002</v>
      </c>
      <c r="F120" s="79">
        <f>F121+F130</f>
        <v>104439</v>
      </c>
      <c r="G120" s="40">
        <f>G121+G130</f>
        <v>99521.07</v>
      </c>
      <c r="H120" s="202">
        <f>G120/E120*100</f>
        <v>351.92981140909387</v>
      </c>
      <c r="I120" s="202">
        <f>G120/F120*100</f>
        <v>95.291098152988823</v>
      </c>
    </row>
    <row r="121" spans="1:9" s="55" customFormat="1" ht="18" customHeight="1" x14ac:dyDescent="0.25">
      <c r="A121" s="104"/>
      <c r="B121" s="104">
        <v>42</v>
      </c>
      <c r="C121" s="104"/>
      <c r="D121" s="105" t="s">
        <v>33</v>
      </c>
      <c r="E121" s="36">
        <f>SUM(E122:E124)</f>
        <v>28278.670000000002</v>
      </c>
      <c r="F121" s="54">
        <v>34148</v>
      </c>
      <c r="G121" s="36">
        <f>SUM(G122:G124)</f>
        <v>29230.36</v>
      </c>
      <c r="H121" s="203">
        <f>G121/E121*100</f>
        <v>103.36539872631916</v>
      </c>
      <c r="I121" s="203">
        <f>G121/F121*100</f>
        <v>85.599039475225496</v>
      </c>
    </row>
    <row r="122" spans="1:9" x14ac:dyDescent="0.25">
      <c r="A122" s="57"/>
      <c r="B122" s="58">
        <v>4221</v>
      </c>
      <c r="C122" s="57"/>
      <c r="D122" s="108" t="s">
        <v>69</v>
      </c>
      <c r="E122" s="44">
        <v>2271.42</v>
      </c>
      <c r="F122" s="60" t="s">
        <v>91</v>
      </c>
      <c r="G122" s="44">
        <v>325.88</v>
      </c>
      <c r="H122" s="204">
        <f t="shared" ref="H122:H124" si="32">G122/E122*100</f>
        <v>14.346972378512119</v>
      </c>
      <c r="I122" s="205">
        <v>0</v>
      </c>
    </row>
    <row r="123" spans="1:9" x14ac:dyDescent="0.25">
      <c r="A123" s="57"/>
      <c r="B123" s="58">
        <v>4227</v>
      </c>
      <c r="C123" s="57"/>
      <c r="D123" s="108" t="s">
        <v>70</v>
      </c>
      <c r="E123" s="44">
        <v>9327.76</v>
      </c>
      <c r="F123" s="60" t="s">
        <v>91</v>
      </c>
      <c r="G123" s="44">
        <v>11420</v>
      </c>
      <c r="H123" s="204">
        <f t="shared" si="32"/>
        <v>122.43025120714941</v>
      </c>
      <c r="I123" s="205">
        <v>0</v>
      </c>
    </row>
    <row r="124" spans="1:9" x14ac:dyDescent="0.25">
      <c r="A124" s="57"/>
      <c r="B124" s="58">
        <v>4241</v>
      </c>
      <c r="C124" s="57"/>
      <c r="D124" s="108" t="s">
        <v>71</v>
      </c>
      <c r="E124" s="44">
        <v>16679.490000000002</v>
      </c>
      <c r="F124" s="60" t="s">
        <v>91</v>
      </c>
      <c r="G124" s="44">
        <v>17484.48</v>
      </c>
      <c r="H124" s="204">
        <f t="shared" si="32"/>
        <v>104.8262267011761</v>
      </c>
      <c r="I124" s="205">
        <v>0</v>
      </c>
    </row>
    <row r="125" spans="1:9" s="207" customFormat="1" ht="12.75" x14ac:dyDescent="0.2">
      <c r="A125" s="110"/>
      <c r="B125" s="109"/>
      <c r="C125" s="109">
        <v>31</v>
      </c>
      <c r="D125" s="109" t="s">
        <v>86</v>
      </c>
      <c r="E125" s="39">
        <v>166.74</v>
      </c>
      <c r="F125" s="82">
        <v>184</v>
      </c>
      <c r="G125" s="39">
        <v>183.26</v>
      </c>
      <c r="H125" s="206">
        <f t="shared" ref="H125:H137" si="33">G125/E125*100</f>
        <v>109.90764063811922</v>
      </c>
      <c r="I125" s="206">
        <f t="shared" ref="I125:I126" si="34">G125/F125*100</f>
        <v>99.597826086956516</v>
      </c>
    </row>
    <row r="126" spans="1:9" s="207" customFormat="1" ht="12.75" x14ac:dyDescent="0.2">
      <c r="A126" s="110"/>
      <c r="B126" s="109"/>
      <c r="C126" s="109">
        <v>43</v>
      </c>
      <c r="D126" s="109" t="s">
        <v>32</v>
      </c>
      <c r="E126" s="39">
        <v>9135.16</v>
      </c>
      <c r="F126" s="82">
        <v>11420</v>
      </c>
      <c r="G126" s="39">
        <v>11420</v>
      </c>
      <c r="H126" s="206">
        <f t="shared" si="33"/>
        <v>125.01149405155465</v>
      </c>
      <c r="I126" s="206">
        <f t="shared" si="34"/>
        <v>100</v>
      </c>
    </row>
    <row r="127" spans="1:9" s="207" customFormat="1" ht="12.75" x14ac:dyDescent="0.2">
      <c r="A127" s="110"/>
      <c r="B127" s="109"/>
      <c r="C127" s="109">
        <v>52</v>
      </c>
      <c r="D127" s="109" t="s">
        <v>31</v>
      </c>
      <c r="E127" s="39">
        <v>15098.9</v>
      </c>
      <c r="F127" s="82">
        <v>20900</v>
      </c>
      <c r="G127" s="39">
        <v>15899.81</v>
      </c>
      <c r="H127" s="206">
        <f t="shared" si="33"/>
        <v>105.30442615024936</v>
      </c>
      <c r="I127" s="206">
        <f t="shared" ref="I127:I129" si="35">G127/F127*100</f>
        <v>76.075645933014343</v>
      </c>
    </row>
    <row r="128" spans="1:9" s="207" customFormat="1" ht="12.75" x14ac:dyDescent="0.2">
      <c r="A128" s="110"/>
      <c r="B128" s="109"/>
      <c r="C128" s="109">
        <v>61</v>
      </c>
      <c r="D128" s="109" t="s">
        <v>87</v>
      </c>
      <c r="E128" s="39">
        <v>3685.27</v>
      </c>
      <c r="F128" s="82">
        <v>1451</v>
      </c>
      <c r="G128" s="39">
        <v>1534.69</v>
      </c>
      <c r="H128" s="206">
        <v>0</v>
      </c>
      <c r="I128" s="206">
        <f t="shared" si="35"/>
        <v>105.76774638180567</v>
      </c>
    </row>
    <row r="129" spans="1:9" s="207" customFormat="1" ht="12.75" x14ac:dyDescent="0.2">
      <c r="A129" s="110"/>
      <c r="B129" s="109"/>
      <c r="C129" s="109">
        <v>71</v>
      </c>
      <c r="D129" s="109" t="s">
        <v>88</v>
      </c>
      <c r="E129" s="39">
        <v>192.59</v>
      </c>
      <c r="F129" s="82">
        <v>193</v>
      </c>
      <c r="G129" s="39">
        <v>192.6</v>
      </c>
      <c r="H129" s="206">
        <f t="shared" si="33"/>
        <v>100.00519237758969</v>
      </c>
      <c r="I129" s="206">
        <f t="shared" si="35"/>
        <v>99.792746113989637</v>
      </c>
    </row>
    <row r="130" spans="1:9" s="55" customFormat="1" ht="18" customHeight="1" x14ac:dyDescent="0.25">
      <c r="A130" s="52"/>
      <c r="B130" s="52">
        <v>45</v>
      </c>
      <c r="C130" s="52"/>
      <c r="D130" s="53" t="s">
        <v>175</v>
      </c>
      <c r="E130" s="36">
        <v>0</v>
      </c>
      <c r="F130" s="54">
        <v>70291</v>
      </c>
      <c r="G130" s="36">
        <f>G131</f>
        <v>70290.710000000006</v>
      </c>
      <c r="H130" s="203">
        <v>0</v>
      </c>
      <c r="I130" s="203">
        <f>G130/F130*100</f>
        <v>99.999587429400634</v>
      </c>
    </row>
    <row r="131" spans="1:9" x14ac:dyDescent="0.25">
      <c r="A131" s="57"/>
      <c r="B131" s="58">
        <v>4511</v>
      </c>
      <c r="C131" s="57"/>
      <c r="D131" s="59" t="s">
        <v>176</v>
      </c>
      <c r="E131" s="44">
        <v>0</v>
      </c>
      <c r="F131" s="60" t="s">
        <v>91</v>
      </c>
      <c r="G131" s="44">
        <v>70290.710000000006</v>
      </c>
      <c r="H131" s="204">
        <v>0</v>
      </c>
      <c r="I131" s="205">
        <v>0</v>
      </c>
    </row>
    <row r="132" spans="1:9" s="65" customFormat="1" x14ac:dyDescent="0.25">
      <c r="A132" s="62"/>
      <c r="B132" s="62"/>
      <c r="C132" s="62">
        <v>11</v>
      </c>
      <c r="D132" s="62" t="s">
        <v>18</v>
      </c>
      <c r="E132" s="63"/>
      <c r="F132" s="64">
        <v>9125</v>
      </c>
      <c r="G132" s="63">
        <v>9125</v>
      </c>
      <c r="H132" s="206">
        <v>0</v>
      </c>
      <c r="I132" s="206">
        <f t="shared" ref="I132:I133" si="36">G132/F132*100</f>
        <v>100</v>
      </c>
    </row>
    <row r="133" spans="1:9" s="65" customFormat="1" x14ac:dyDescent="0.25">
      <c r="A133" s="66"/>
      <c r="B133" s="62"/>
      <c r="C133" s="62">
        <v>31</v>
      </c>
      <c r="D133" s="62" t="s">
        <v>86</v>
      </c>
      <c r="E133" s="63">
        <v>0</v>
      </c>
      <c r="F133" s="64">
        <v>1917</v>
      </c>
      <c r="G133" s="63">
        <v>1916.86</v>
      </c>
      <c r="H133" s="206">
        <v>0</v>
      </c>
      <c r="I133" s="206">
        <f t="shared" si="36"/>
        <v>99.992696922274376</v>
      </c>
    </row>
    <row r="134" spans="1:9" s="65" customFormat="1" x14ac:dyDescent="0.25">
      <c r="A134" s="66"/>
      <c r="B134" s="62"/>
      <c r="C134" s="62">
        <v>51</v>
      </c>
      <c r="D134" s="62" t="s">
        <v>72</v>
      </c>
      <c r="E134" s="63"/>
      <c r="F134" s="64">
        <v>26124</v>
      </c>
      <c r="G134" s="63">
        <v>26123.85</v>
      </c>
      <c r="H134" s="206">
        <v>0</v>
      </c>
      <c r="I134" s="206">
        <v>0</v>
      </c>
    </row>
    <row r="135" spans="1:9" s="65" customFormat="1" x14ac:dyDescent="0.25">
      <c r="A135" s="66"/>
      <c r="B135" s="62"/>
      <c r="C135" s="62">
        <v>52</v>
      </c>
      <c r="D135" s="62" t="s">
        <v>31</v>
      </c>
      <c r="E135" s="63">
        <v>0</v>
      </c>
      <c r="F135" s="64">
        <v>33125</v>
      </c>
      <c r="G135" s="63">
        <v>33125</v>
      </c>
      <c r="H135" s="206">
        <v>0</v>
      </c>
      <c r="I135" s="206">
        <f t="shared" ref="I135" si="37">G135/F135*100</f>
        <v>100</v>
      </c>
    </row>
    <row r="136" spans="1:9" s="55" customFormat="1" ht="16.149999999999999" customHeight="1" x14ac:dyDescent="0.25">
      <c r="A136" s="116" t="s">
        <v>73</v>
      </c>
      <c r="B136" s="117"/>
      <c r="C136" s="117"/>
      <c r="D136" s="118"/>
      <c r="E136" s="45">
        <f>SUM(E62,E120)</f>
        <v>1767566.06</v>
      </c>
      <c r="F136" s="88">
        <f>SUM(F62,F120)</f>
        <v>2058996</v>
      </c>
      <c r="G136" s="45">
        <f>SUM(G62,G120,)</f>
        <v>2035064.1400000004</v>
      </c>
      <c r="H136" s="204">
        <f t="shared" si="33"/>
        <v>115.13369633268475</v>
      </c>
      <c r="I136" s="205">
        <f>G136/F136*100</f>
        <v>98.83769273956824</v>
      </c>
    </row>
    <row r="137" spans="1:9" s="55" customFormat="1" ht="17.45" customHeight="1" x14ac:dyDescent="0.25">
      <c r="A137" s="255" t="s">
        <v>130</v>
      </c>
      <c r="B137" s="256"/>
      <c r="C137" s="256"/>
      <c r="D137" s="257"/>
      <c r="E137" s="50">
        <f>E70+E71+E72+E73+E98+E99+E100+E101+E102+E103+E104+E108+E109+E110+E114+E115+E118+E119+E125+E126+E127+E128+E129</f>
        <v>1767566.0599999996</v>
      </c>
      <c r="F137" s="89">
        <f>F70+F71+F72+F73+F98+F99+F100+F101+F102+F103+F104+F108+F109+F110+F114+F115+F118+F119+F125+F126+F127+F128+F129+F132+F133+F134+F135</f>
        <v>2058996</v>
      </c>
      <c r="G137" s="50">
        <f>G70+G71+G72+G73+G98+G99+G100+G101+G102+G103+G104+G108+G109+G110+G114+G115+G118+G119+G125+G126+G127+G128+G129+G132+G133+G134+G135</f>
        <v>2035064.1400000001</v>
      </c>
      <c r="H137" s="206">
        <f t="shared" si="33"/>
        <v>115.13369633268478</v>
      </c>
      <c r="I137" s="206">
        <f t="shared" ref="I137" si="38">G137/F137*100</f>
        <v>98.837692739568226</v>
      </c>
    </row>
    <row r="138" spans="1:9" s="55" customFormat="1" ht="21" customHeight="1" x14ac:dyDescent="0.25">
      <c r="A138" s="119"/>
      <c r="B138" s="119"/>
      <c r="C138" s="119"/>
      <c r="D138" s="119"/>
      <c r="E138" s="49"/>
      <c r="F138" s="87"/>
      <c r="G138" s="49"/>
      <c r="H138" s="212"/>
      <c r="I138" s="212"/>
    </row>
    <row r="140" spans="1:9" x14ac:dyDescent="0.25">
      <c r="A140" s="61" t="s">
        <v>178</v>
      </c>
      <c r="F140" s="90"/>
      <c r="G140" s="92"/>
      <c r="H140" s="198"/>
      <c r="I140" s="198"/>
    </row>
    <row r="141" spans="1:9" x14ac:dyDescent="0.25">
      <c r="F141" s="90"/>
      <c r="G141" s="92"/>
      <c r="H141" s="198"/>
      <c r="I141" s="198"/>
    </row>
    <row r="142" spans="1:9" x14ac:dyDescent="0.25">
      <c r="A142" s="61" t="s">
        <v>131</v>
      </c>
      <c r="F142" s="90"/>
      <c r="G142" s="51" t="s">
        <v>133</v>
      </c>
      <c r="H142" s="198"/>
      <c r="I142" s="198"/>
    </row>
    <row r="143" spans="1:9" x14ac:dyDescent="0.25">
      <c r="A143" s="61" t="s">
        <v>132</v>
      </c>
      <c r="F143" s="90"/>
      <c r="G143" s="51" t="s">
        <v>134</v>
      </c>
      <c r="H143" s="198"/>
      <c r="I143" s="198"/>
    </row>
  </sheetData>
  <mergeCells count="10">
    <mergeCell ref="A1:D1"/>
    <mergeCell ref="A3:I3"/>
    <mergeCell ref="A53:D53"/>
    <mergeCell ref="A137:D137"/>
    <mergeCell ref="A51:D51"/>
    <mergeCell ref="A52:D52"/>
    <mergeCell ref="A5:I5"/>
    <mergeCell ref="A7:I7"/>
    <mergeCell ref="A9:I9"/>
    <mergeCell ref="A56:I58"/>
  </mergeCells>
  <pageMargins left="0.51181102362204722" right="0.51181102362204722" top="0.31496062992125984" bottom="0.31496062992125984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3192-C32B-48C3-A9F3-5881BA313B89}">
  <sheetPr>
    <pageSetUpPr fitToPage="1"/>
  </sheetPr>
  <dimension ref="A1:I26"/>
  <sheetViews>
    <sheetView workbookViewId="0">
      <selection activeCell="A3" sqref="A3:I3"/>
    </sheetView>
  </sheetViews>
  <sheetFormatPr defaultColWidth="9.140625" defaultRowHeight="15" x14ac:dyDescent="0.25"/>
  <cols>
    <col min="1" max="1" width="54.28515625" style="126" customWidth="1"/>
    <col min="2" max="2" width="20.7109375" style="127" customWidth="1"/>
    <col min="3" max="3" width="20.7109375" style="126" customWidth="1"/>
    <col min="4" max="4" width="20.7109375" style="127" customWidth="1"/>
    <col min="5" max="6" width="8.7109375" style="128" customWidth="1"/>
    <col min="7" max="9" width="9.140625" style="126" hidden="1" customWidth="1"/>
    <col min="10" max="16384" width="9.140625" style="126"/>
  </cols>
  <sheetData>
    <row r="1" spans="1:9" ht="15.75" x14ac:dyDescent="0.25">
      <c r="A1" s="177" t="s">
        <v>95</v>
      </c>
      <c r="B1" s="125"/>
    </row>
    <row r="2" spans="1:9" ht="21.6" customHeight="1" x14ac:dyDescent="0.25"/>
    <row r="3" spans="1:9" s="72" customFormat="1" ht="22.9" customHeight="1" x14ac:dyDescent="0.25">
      <c r="A3" s="234" t="s">
        <v>188</v>
      </c>
      <c r="B3" s="234"/>
      <c r="C3" s="234"/>
      <c r="D3" s="234"/>
      <c r="E3" s="234"/>
      <c r="F3" s="234"/>
      <c r="G3" s="234"/>
      <c r="H3" s="234"/>
      <c r="I3" s="234"/>
    </row>
    <row r="4" spans="1:9" ht="13.15" customHeight="1" x14ac:dyDescent="0.25">
      <c r="A4" s="129"/>
      <c r="B4" s="130"/>
      <c r="C4" s="129"/>
      <c r="D4" s="130"/>
      <c r="E4" s="131"/>
      <c r="F4" s="131"/>
    </row>
    <row r="5" spans="1:9" ht="15.75" x14ac:dyDescent="0.25">
      <c r="A5" s="258" t="s">
        <v>23</v>
      </c>
      <c r="B5" s="258"/>
      <c r="C5" s="259"/>
      <c r="D5" s="259"/>
      <c r="E5" s="259"/>
      <c r="F5" s="259"/>
    </row>
    <row r="6" spans="1:9" ht="18.75" x14ac:dyDescent="0.25">
      <c r="A6" s="129"/>
      <c r="B6" s="130"/>
      <c r="C6" s="132"/>
      <c r="D6" s="133"/>
      <c r="E6" s="134"/>
      <c r="F6" s="134"/>
    </row>
    <row r="7" spans="1:9" ht="15.75" x14ac:dyDescent="0.25">
      <c r="A7" s="258" t="s">
        <v>13</v>
      </c>
      <c r="B7" s="260"/>
      <c r="C7" s="260"/>
      <c r="D7" s="260"/>
      <c r="E7" s="260"/>
      <c r="F7" s="260"/>
    </row>
    <row r="8" spans="1:9" ht="18.75" x14ac:dyDescent="0.25">
      <c r="A8" s="129"/>
      <c r="B8" s="130"/>
      <c r="C8" s="132"/>
      <c r="D8" s="133"/>
      <c r="E8" s="134"/>
      <c r="F8" s="134"/>
    </row>
    <row r="9" spans="1:9" ht="15.75" x14ac:dyDescent="0.25">
      <c r="A9" s="258" t="s">
        <v>135</v>
      </c>
      <c r="B9" s="259"/>
      <c r="C9" s="259"/>
      <c r="D9" s="259"/>
      <c r="E9" s="259"/>
      <c r="F9" s="259"/>
    </row>
    <row r="10" spans="1:9" ht="18.75" x14ac:dyDescent="0.25">
      <c r="A10" s="129"/>
      <c r="B10" s="130"/>
      <c r="C10" s="132"/>
      <c r="D10" s="133"/>
      <c r="E10" s="134"/>
      <c r="F10" s="131" t="s">
        <v>91</v>
      </c>
    </row>
    <row r="11" spans="1:9" ht="34.5" customHeight="1" x14ac:dyDescent="0.25">
      <c r="A11" s="120" t="s">
        <v>136</v>
      </c>
      <c r="B11" s="120" t="s">
        <v>172</v>
      </c>
      <c r="C11" s="120" t="s">
        <v>173</v>
      </c>
      <c r="D11" s="120" t="s">
        <v>174</v>
      </c>
      <c r="E11" s="213" t="s">
        <v>159</v>
      </c>
      <c r="F11" s="213" t="s">
        <v>159</v>
      </c>
      <c r="G11" s="214" t="s">
        <v>159</v>
      </c>
    </row>
    <row r="12" spans="1:9" s="215" customFormat="1" ht="9" x14ac:dyDescent="0.15">
      <c r="A12" s="33" t="s">
        <v>91</v>
      </c>
      <c r="B12" s="33">
        <v>1</v>
      </c>
      <c r="C12" s="28">
        <v>2</v>
      </c>
      <c r="D12" s="28">
        <v>3</v>
      </c>
      <c r="E12" s="180" t="s">
        <v>166</v>
      </c>
      <c r="F12" s="180" t="s">
        <v>167</v>
      </c>
    </row>
    <row r="13" spans="1:9" ht="18.75" customHeight="1" x14ac:dyDescent="0.25">
      <c r="A13" s="52" t="s">
        <v>137</v>
      </c>
      <c r="B13" s="121">
        <f>B14</f>
        <v>1637799</v>
      </c>
      <c r="C13" s="122">
        <f t="shared" ref="C13:D13" si="0">C14</f>
        <v>2058995</v>
      </c>
      <c r="D13" s="121">
        <f t="shared" si="0"/>
        <v>2035064.1400000001</v>
      </c>
      <c r="E13" s="216">
        <f>D13/B13*100</f>
        <v>124.25603752353007</v>
      </c>
      <c r="F13" s="216">
        <f>D13/C13*100</f>
        <v>98.837740742449597</v>
      </c>
    </row>
    <row r="14" spans="1:9" ht="18.75" customHeight="1" x14ac:dyDescent="0.25">
      <c r="A14" s="56" t="s">
        <v>138</v>
      </c>
      <c r="B14" s="123">
        <f>SUM(B15,B16,B17)</f>
        <v>1637799</v>
      </c>
      <c r="C14" s="124">
        <f t="shared" ref="C14" si="1">SUM(C15,C16,C17)</f>
        <v>2058995</v>
      </c>
      <c r="D14" s="123">
        <f>SUM(D15,D16,D17)</f>
        <v>2035064.1400000001</v>
      </c>
      <c r="E14" s="181">
        <f>D14/B14*100</f>
        <v>124.25603752353007</v>
      </c>
      <c r="F14" s="181">
        <f>D14/C14*100</f>
        <v>98.837740742449597</v>
      </c>
    </row>
    <row r="15" spans="1:9" ht="18.75" customHeight="1" x14ac:dyDescent="0.25">
      <c r="A15" s="135" t="s">
        <v>139</v>
      </c>
      <c r="B15" s="43">
        <v>1606914</v>
      </c>
      <c r="C15" s="85">
        <v>1904911</v>
      </c>
      <c r="D15" s="43">
        <v>1897470.76</v>
      </c>
      <c r="E15" s="182">
        <f>D15/B15*100</f>
        <v>118.08166211757442</v>
      </c>
      <c r="F15" s="182">
        <f>D15/C15*100</f>
        <v>99.609417972808174</v>
      </c>
    </row>
    <row r="16" spans="1:9" ht="18.75" customHeight="1" x14ac:dyDescent="0.25">
      <c r="A16" s="136" t="s">
        <v>140</v>
      </c>
      <c r="B16" s="43">
        <v>28761</v>
      </c>
      <c r="C16" s="85">
        <v>152938</v>
      </c>
      <c r="D16" s="43">
        <v>136447.88</v>
      </c>
      <c r="E16" s="182">
        <f>D16/B16*100</f>
        <v>474.41980459650222</v>
      </c>
      <c r="F16" s="182">
        <f>D16/C16*100</f>
        <v>89.217774523009325</v>
      </c>
    </row>
    <row r="17" spans="1:6" ht="18.75" customHeight="1" x14ac:dyDescent="0.25">
      <c r="A17" s="136" t="s">
        <v>160</v>
      </c>
      <c r="B17" s="43">
        <v>2124</v>
      </c>
      <c r="C17" s="85">
        <v>1146</v>
      </c>
      <c r="D17" s="43">
        <v>1145.5</v>
      </c>
      <c r="E17" s="182">
        <v>0</v>
      </c>
      <c r="F17" s="217">
        <f>D17/C17*100</f>
        <v>99.956369982547983</v>
      </c>
    </row>
    <row r="20" spans="1:6" ht="14.25" customHeight="1" x14ac:dyDescent="0.25"/>
    <row r="22" spans="1:6" x14ac:dyDescent="0.25">
      <c r="A22" s="126" t="s">
        <v>178</v>
      </c>
    </row>
    <row r="25" spans="1:6" x14ac:dyDescent="0.25">
      <c r="A25" s="126" t="s">
        <v>131</v>
      </c>
      <c r="C25" s="126" t="s">
        <v>91</v>
      </c>
      <c r="D25" s="127" t="s">
        <v>133</v>
      </c>
      <c r="F25" s="128" t="s">
        <v>91</v>
      </c>
    </row>
    <row r="26" spans="1:6" x14ac:dyDescent="0.25">
      <c r="A26" s="126" t="s">
        <v>132</v>
      </c>
      <c r="C26" s="126" t="s">
        <v>91</v>
      </c>
      <c r="D26" s="127" t="s">
        <v>134</v>
      </c>
      <c r="F26" s="128" t="s">
        <v>91</v>
      </c>
    </row>
  </sheetData>
  <mergeCells count="4">
    <mergeCell ref="A5:F5"/>
    <mergeCell ref="A7:F7"/>
    <mergeCell ref="A9:F9"/>
    <mergeCell ref="A3:I3"/>
  </mergeCells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56B7E-05E4-415E-AEC9-EACFDE6DB47A}">
  <sheetPr>
    <pageSetUpPr fitToPage="1"/>
  </sheetPr>
  <dimension ref="A1:G24"/>
  <sheetViews>
    <sheetView workbookViewId="0">
      <selection activeCell="A3" sqref="A3:G3"/>
    </sheetView>
  </sheetViews>
  <sheetFormatPr defaultColWidth="8.85546875" defaultRowHeight="15" x14ac:dyDescent="0.25"/>
  <cols>
    <col min="1" max="1" width="7.42578125" style="126" bestFit="1" customWidth="1"/>
    <col min="2" max="2" width="8.42578125" style="126" bestFit="1" customWidth="1"/>
    <col min="3" max="3" width="5.42578125" style="126" bestFit="1" customWidth="1"/>
    <col min="4" max="5" width="27.7109375" style="126" customWidth="1"/>
    <col min="6" max="6" width="27.85546875" style="126" customWidth="1"/>
    <col min="7" max="7" width="27.7109375" style="126" customWidth="1"/>
    <col min="8" max="16384" width="8.85546875" style="126"/>
  </cols>
  <sheetData>
    <row r="1" spans="1:7" ht="15.75" x14ac:dyDescent="0.25">
      <c r="A1" s="261" t="s">
        <v>95</v>
      </c>
      <c r="B1" s="261"/>
      <c r="C1" s="261"/>
      <c r="D1" s="261"/>
    </row>
    <row r="3" spans="1:7" s="69" customFormat="1" ht="39" customHeight="1" x14ac:dyDescent="0.3">
      <c r="A3" s="234" t="s">
        <v>187</v>
      </c>
      <c r="B3" s="234"/>
      <c r="C3" s="234"/>
      <c r="D3" s="234"/>
      <c r="E3" s="234"/>
      <c r="F3" s="234"/>
      <c r="G3" s="234"/>
    </row>
    <row r="4" spans="1:7" ht="15.75" customHeight="1" x14ac:dyDescent="0.25">
      <c r="A4" s="129"/>
      <c r="B4" s="129"/>
      <c r="C4" s="129"/>
      <c r="D4" s="129"/>
      <c r="E4" s="129"/>
      <c r="F4" s="129"/>
      <c r="G4" s="129"/>
    </row>
    <row r="5" spans="1:7" ht="15.75" x14ac:dyDescent="0.25">
      <c r="A5" s="258" t="s">
        <v>23</v>
      </c>
      <c r="B5" s="258"/>
      <c r="C5" s="258"/>
      <c r="D5" s="258"/>
      <c r="E5" s="258"/>
      <c r="F5" s="258"/>
      <c r="G5" s="259"/>
    </row>
    <row r="6" spans="1:7" ht="18.75" x14ac:dyDescent="0.25">
      <c r="A6" s="129"/>
      <c r="B6" s="129"/>
      <c r="C6" s="129"/>
      <c r="D6" s="129"/>
      <c r="E6" s="129"/>
      <c r="F6" s="129"/>
      <c r="G6" s="132"/>
    </row>
    <row r="7" spans="1:7" ht="15.75" x14ac:dyDescent="0.25">
      <c r="A7" s="258" t="s">
        <v>141</v>
      </c>
      <c r="B7" s="260"/>
      <c r="C7" s="260"/>
      <c r="D7" s="260"/>
      <c r="E7" s="260"/>
      <c r="F7" s="260"/>
      <c r="G7" s="260"/>
    </row>
    <row r="8" spans="1:7" ht="18.75" x14ac:dyDescent="0.25">
      <c r="A8" s="129"/>
      <c r="B8" s="129"/>
      <c r="C8" s="129"/>
      <c r="D8" s="129"/>
      <c r="E8" s="129"/>
      <c r="F8" s="129"/>
      <c r="G8" s="132"/>
    </row>
    <row r="9" spans="1:7" ht="30" x14ac:dyDescent="0.25">
      <c r="A9" s="137" t="s">
        <v>14</v>
      </c>
      <c r="B9" s="138" t="s">
        <v>15</v>
      </c>
      <c r="C9" s="138" t="s">
        <v>16</v>
      </c>
      <c r="D9" s="138" t="s">
        <v>142</v>
      </c>
      <c r="E9" s="120" t="s">
        <v>172</v>
      </c>
      <c r="F9" s="120" t="s">
        <v>173</v>
      </c>
      <c r="G9" s="120" t="s">
        <v>174</v>
      </c>
    </row>
    <row r="10" spans="1:7" ht="25.5" x14ac:dyDescent="0.25">
      <c r="A10" s="139">
        <v>8</v>
      </c>
      <c r="B10" s="139"/>
      <c r="C10" s="139"/>
      <c r="D10" s="139" t="s">
        <v>143</v>
      </c>
      <c r="E10" s="140"/>
      <c r="F10" s="141"/>
      <c r="G10" s="141"/>
    </row>
    <row r="11" spans="1:7" x14ac:dyDescent="0.25">
      <c r="A11" s="139"/>
      <c r="B11" s="142">
        <v>84</v>
      </c>
      <c r="C11" s="142"/>
      <c r="D11" s="142" t="s">
        <v>144</v>
      </c>
      <c r="E11" s="140"/>
      <c r="F11" s="141"/>
      <c r="G11" s="141"/>
    </row>
    <row r="12" spans="1:7" x14ac:dyDescent="0.25">
      <c r="A12" s="143"/>
      <c r="B12" s="143"/>
      <c r="C12" s="144">
        <v>81</v>
      </c>
      <c r="D12" s="145" t="s">
        <v>145</v>
      </c>
      <c r="E12" s="140"/>
      <c r="F12" s="141"/>
      <c r="G12" s="141"/>
    </row>
    <row r="13" spans="1:7" ht="25.5" x14ac:dyDescent="0.25">
      <c r="A13" s="146">
        <v>5</v>
      </c>
      <c r="B13" s="146"/>
      <c r="C13" s="146"/>
      <c r="D13" s="147" t="s">
        <v>146</v>
      </c>
      <c r="E13" s="140"/>
      <c r="F13" s="141"/>
      <c r="G13" s="141"/>
    </row>
    <row r="14" spans="1:7" ht="25.5" x14ac:dyDescent="0.25">
      <c r="A14" s="142"/>
      <c r="B14" s="142">
        <v>54</v>
      </c>
      <c r="C14" s="142"/>
      <c r="D14" s="148" t="s">
        <v>147</v>
      </c>
      <c r="E14" s="140"/>
      <c r="F14" s="141"/>
      <c r="G14" s="141"/>
    </row>
    <row r="15" spans="1:7" x14ac:dyDescent="0.25">
      <c r="A15" s="142"/>
      <c r="B15" s="142"/>
      <c r="C15" s="144">
        <v>11</v>
      </c>
      <c r="D15" s="144" t="s">
        <v>18</v>
      </c>
      <c r="E15" s="140"/>
      <c r="F15" s="141"/>
      <c r="G15" s="141"/>
    </row>
    <row r="16" spans="1:7" x14ac:dyDescent="0.25">
      <c r="A16" s="142"/>
      <c r="B16" s="142"/>
      <c r="C16" s="144">
        <v>31</v>
      </c>
      <c r="D16" s="144" t="s">
        <v>25</v>
      </c>
      <c r="E16" s="140"/>
      <c r="F16" s="141"/>
      <c r="G16" s="141"/>
    </row>
    <row r="19" spans="1:7" x14ac:dyDescent="0.25">
      <c r="A19" s="126" t="s">
        <v>91</v>
      </c>
      <c r="B19" s="126" t="s">
        <v>91</v>
      </c>
      <c r="E19" s="126" t="s">
        <v>91</v>
      </c>
    </row>
    <row r="20" spans="1:7" x14ac:dyDescent="0.25">
      <c r="A20" s="126" t="s">
        <v>91</v>
      </c>
      <c r="B20" s="126" t="s">
        <v>91</v>
      </c>
      <c r="E20" s="126" t="s">
        <v>91</v>
      </c>
    </row>
    <row r="21" spans="1:7" x14ac:dyDescent="0.25">
      <c r="A21" s="126" t="s">
        <v>178</v>
      </c>
    </row>
    <row r="23" spans="1:7" x14ac:dyDescent="0.25">
      <c r="A23" s="126" t="s">
        <v>131</v>
      </c>
      <c r="E23" s="126" t="s">
        <v>91</v>
      </c>
      <c r="G23" s="126" t="s">
        <v>133</v>
      </c>
    </row>
    <row r="24" spans="1:7" x14ac:dyDescent="0.25">
      <c r="A24" s="126" t="s">
        <v>132</v>
      </c>
      <c r="E24" s="126" t="s">
        <v>91</v>
      </c>
      <c r="G24" s="126" t="s">
        <v>134</v>
      </c>
    </row>
  </sheetData>
  <mergeCells count="4">
    <mergeCell ref="A5:G5"/>
    <mergeCell ref="A7:G7"/>
    <mergeCell ref="A3:G3"/>
    <mergeCell ref="A1:D1"/>
  </mergeCells>
  <pageMargins left="0.7" right="0.7" top="0.75" bottom="0.75" header="0.3" footer="0.3"/>
  <pageSetup paperSize="9" scale="9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1"/>
  <sheetViews>
    <sheetView zoomScaleNormal="100" workbookViewId="0">
      <selection activeCell="M17" sqref="L17:M17"/>
    </sheetView>
  </sheetViews>
  <sheetFormatPr defaultColWidth="8.85546875" defaultRowHeight="12.75" x14ac:dyDescent="0.2"/>
  <cols>
    <col min="1" max="1" width="7.42578125" style="151" customWidth="1"/>
    <col min="2" max="2" width="8.42578125" style="151" customWidth="1"/>
    <col min="3" max="3" width="7.28515625" style="151" customWidth="1"/>
    <col min="4" max="4" width="51.140625" style="151" customWidth="1"/>
    <col min="5" max="5" width="17.85546875" style="149" customWidth="1"/>
    <col min="6" max="6" width="17.85546875" style="150" customWidth="1"/>
    <col min="7" max="7" width="17.7109375" style="149" customWidth="1"/>
    <col min="8" max="9" width="8.140625" style="97" customWidth="1"/>
    <col min="10" max="16384" width="8.85546875" style="151"/>
  </cols>
  <sheetData>
    <row r="1" spans="1:9" ht="15.75" x14ac:dyDescent="0.25">
      <c r="A1" s="274" t="s">
        <v>95</v>
      </c>
      <c r="B1" s="274"/>
      <c r="C1" s="274"/>
      <c r="D1" s="274"/>
    </row>
    <row r="3" spans="1:9" s="72" customFormat="1" ht="33" customHeight="1" x14ac:dyDescent="0.25">
      <c r="A3" s="234" t="s">
        <v>188</v>
      </c>
      <c r="B3" s="234"/>
      <c r="C3" s="234"/>
      <c r="D3" s="234"/>
      <c r="E3" s="234"/>
      <c r="F3" s="234"/>
      <c r="G3" s="234"/>
      <c r="H3" s="234"/>
      <c r="I3" s="234"/>
    </row>
    <row r="4" spans="1:9" x14ac:dyDescent="0.2">
      <c r="A4" s="229"/>
      <c r="B4" s="229"/>
      <c r="C4" s="229"/>
      <c r="D4" s="229"/>
      <c r="E4" s="152"/>
      <c r="F4" s="153"/>
      <c r="G4" s="152"/>
      <c r="H4" s="154"/>
      <c r="I4" s="154"/>
    </row>
    <row r="5" spans="1:9" ht="18" customHeight="1" x14ac:dyDescent="0.2">
      <c r="A5" s="275" t="s">
        <v>22</v>
      </c>
      <c r="B5" s="275"/>
      <c r="C5" s="275"/>
      <c r="D5" s="275"/>
      <c r="E5" s="275"/>
      <c r="F5" s="275"/>
      <c r="G5" s="275"/>
      <c r="H5" s="275"/>
      <c r="I5" s="275"/>
    </row>
    <row r="6" spans="1:9" x14ac:dyDescent="0.2">
      <c r="A6" s="229"/>
      <c r="B6" s="229"/>
      <c r="C6" s="229"/>
      <c r="D6" s="229"/>
      <c r="E6" s="222"/>
      <c r="F6" s="153"/>
      <c r="G6" s="152"/>
      <c r="H6" s="154"/>
      <c r="I6" s="154"/>
    </row>
    <row r="7" spans="1:9" ht="34.9" customHeight="1" x14ac:dyDescent="0.2">
      <c r="A7" s="166" t="s">
        <v>14</v>
      </c>
      <c r="B7" s="155" t="s">
        <v>15</v>
      </c>
      <c r="C7" s="155" t="s">
        <v>16</v>
      </c>
      <c r="D7" s="155" t="s">
        <v>12</v>
      </c>
      <c r="E7" s="155" t="s">
        <v>172</v>
      </c>
      <c r="F7" s="233" t="s">
        <v>173</v>
      </c>
      <c r="G7" s="155" t="s">
        <v>174</v>
      </c>
      <c r="H7" s="179" t="s">
        <v>159</v>
      </c>
      <c r="I7" s="179" t="s">
        <v>159</v>
      </c>
    </row>
    <row r="8" spans="1:9" s="219" customFormat="1" ht="9.75" customHeight="1" x14ac:dyDescent="0.2">
      <c r="A8" s="167"/>
      <c r="B8" s="168"/>
      <c r="C8" s="168"/>
      <c r="D8" s="168" t="s">
        <v>91</v>
      </c>
      <c r="E8" s="33">
        <v>1</v>
      </c>
      <c r="F8" s="28">
        <v>2</v>
      </c>
      <c r="G8" s="28">
        <v>3</v>
      </c>
      <c r="H8" s="180" t="s">
        <v>166</v>
      </c>
      <c r="I8" s="180" t="s">
        <v>167</v>
      </c>
    </row>
    <row r="9" spans="1:9" s="176" customFormat="1" x14ac:dyDescent="0.2">
      <c r="A9" s="268" t="s">
        <v>94</v>
      </c>
      <c r="B9" s="269"/>
      <c r="C9" s="270"/>
      <c r="D9" s="231" t="s">
        <v>95</v>
      </c>
      <c r="E9" s="156"/>
      <c r="F9" s="223"/>
      <c r="G9" s="156"/>
      <c r="H9" s="193"/>
      <c r="I9" s="193"/>
    </row>
    <row r="10" spans="1:9" x14ac:dyDescent="0.2">
      <c r="A10" s="268" t="s">
        <v>96</v>
      </c>
      <c r="B10" s="269"/>
      <c r="C10" s="270"/>
      <c r="D10" s="231" t="s">
        <v>26</v>
      </c>
      <c r="E10" s="157"/>
      <c r="F10" s="140"/>
      <c r="G10" s="157"/>
      <c r="H10" s="193"/>
      <c r="I10" s="193"/>
    </row>
    <row r="11" spans="1:9" ht="19.149999999999999" customHeight="1" x14ac:dyDescent="0.2">
      <c r="A11" s="265" t="s">
        <v>155</v>
      </c>
      <c r="B11" s="266"/>
      <c r="C11" s="267"/>
      <c r="D11" s="228" t="s">
        <v>113</v>
      </c>
      <c r="E11" s="158"/>
      <c r="F11" s="188"/>
      <c r="G11" s="158"/>
      <c r="H11" s="191"/>
      <c r="I11" s="191"/>
    </row>
    <row r="12" spans="1:9" x14ac:dyDescent="0.2">
      <c r="A12" s="262" t="s">
        <v>99</v>
      </c>
      <c r="B12" s="263"/>
      <c r="C12" s="264"/>
      <c r="D12" s="230" t="s">
        <v>93</v>
      </c>
      <c r="E12" s="159"/>
      <c r="F12" s="195"/>
      <c r="G12" s="159"/>
      <c r="H12" s="220"/>
      <c r="I12" s="220"/>
    </row>
    <row r="13" spans="1:9" x14ac:dyDescent="0.2">
      <c r="A13" s="226">
        <v>3</v>
      </c>
      <c r="B13" s="227"/>
      <c r="C13" s="228"/>
      <c r="D13" s="228" t="s">
        <v>20</v>
      </c>
      <c r="E13" s="160">
        <f>E14+E34</f>
        <v>102651.42000000001</v>
      </c>
      <c r="F13" s="163">
        <f>F14+F34</f>
        <v>92045</v>
      </c>
      <c r="G13" s="160">
        <f>G14+G34</f>
        <v>87265.84</v>
      </c>
      <c r="H13" s="191">
        <f>G13/E13*100</f>
        <v>85.011819612432035</v>
      </c>
      <c r="I13" s="191">
        <f>G13/F13*100</f>
        <v>94.80780053234831</v>
      </c>
    </row>
    <row r="14" spans="1:9" x14ac:dyDescent="0.2">
      <c r="A14" s="271">
        <v>32</v>
      </c>
      <c r="B14" s="272"/>
      <c r="C14" s="273"/>
      <c r="D14" s="232" t="s">
        <v>24</v>
      </c>
      <c r="E14" s="161">
        <f>SUM(E15:E33)</f>
        <v>100874.80000000002</v>
      </c>
      <c r="F14" s="164">
        <v>90792</v>
      </c>
      <c r="G14" s="161">
        <f>SUM(G15:G33)</f>
        <v>86027.72</v>
      </c>
      <c r="H14" s="192">
        <f>G14/E14*100</f>
        <v>85.281675899233491</v>
      </c>
      <c r="I14" s="192">
        <f>G14/F14*100</f>
        <v>94.752533262842547</v>
      </c>
    </row>
    <row r="15" spans="1:9" x14ac:dyDescent="0.2">
      <c r="A15" s="169">
        <v>3211</v>
      </c>
      <c r="B15" s="170"/>
      <c r="C15" s="171"/>
      <c r="D15" s="172" t="s">
        <v>43</v>
      </c>
      <c r="E15" s="157">
        <v>5817.97</v>
      </c>
      <c r="F15" s="140" t="s">
        <v>91</v>
      </c>
      <c r="G15" s="157">
        <v>8527.9500000000007</v>
      </c>
      <c r="H15" s="193">
        <f>G15/E15*100</f>
        <v>146.57947703408578</v>
      </c>
      <c r="I15" s="218">
        <v>0</v>
      </c>
    </row>
    <row r="16" spans="1:9" x14ac:dyDescent="0.2">
      <c r="A16" s="169">
        <v>3213</v>
      </c>
      <c r="B16" s="170"/>
      <c r="C16" s="171"/>
      <c r="D16" s="172" t="s">
        <v>45</v>
      </c>
      <c r="E16" s="157">
        <v>1180.9000000000001</v>
      </c>
      <c r="F16" s="140" t="s">
        <v>91</v>
      </c>
      <c r="G16" s="157">
        <v>569.49</v>
      </c>
      <c r="H16" s="193">
        <f t="shared" ref="H16:H17" si="0">G16/E16*100</f>
        <v>48.225082564145985</v>
      </c>
      <c r="I16" s="218">
        <v>0</v>
      </c>
    </row>
    <row r="17" spans="1:9" x14ac:dyDescent="0.2">
      <c r="A17" s="169">
        <v>3214</v>
      </c>
      <c r="B17" s="170"/>
      <c r="C17" s="171"/>
      <c r="D17" s="172" t="s">
        <v>46</v>
      </c>
      <c r="E17" s="157">
        <v>677.28</v>
      </c>
      <c r="F17" s="140" t="s">
        <v>91</v>
      </c>
      <c r="G17" s="157">
        <v>1065.2</v>
      </c>
      <c r="H17" s="193">
        <f t="shared" si="0"/>
        <v>157.27616347743918</v>
      </c>
      <c r="I17" s="218">
        <v>0</v>
      </c>
    </row>
    <row r="18" spans="1:9" x14ac:dyDescent="0.2">
      <c r="A18" s="169">
        <v>3221</v>
      </c>
      <c r="B18" s="170"/>
      <c r="C18" s="171"/>
      <c r="D18" s="172" t="s">
        <v>47</v>
      </c>
      <c r="E18" s="157">
        <v>9303.67</v>
      </c>
      <c r="F18" s="140" t="s">
        <v>91</v>
      </c>
      <c r="G18" s="157">
        <v>9741.16</v>
      </c>
      <c r="H18" s="193">
        <f t="shared" ref="H18:H22" si="1">G18/E18*100</f>
        <v>104.70233789461578</v>
      </c>
      <c r="I18" s="218">
        <v>0</v>
      </c>
    </row>
    <row r="19" spans="1:9" x14ac:dyDescent="0.2">
      <c r="A19" s="169">
        <v>3223</v>
      </c>
      <c r="B19" s="170"/>
      <c r="C19" s="171"/>
      <c r="D19" s="172" t="s">
        <v>49</v>
      </c>
      <c r="E19" s="157">
        <v>31806.38</v>
      </c>
      <c r="F19" s="140" t="s">
        <v>91</v>
      </c>
      <c r="G19" s="157">
        <v>34004.959999999999</v>
      </c>
      <c r="H19" s="193">
        <f t="shared" si="1"/>
        <v>106.91238676014056</v>
      </c>
      <c r="I19" s="218">
        <v>0</v>
      </c>
    </row>
    <row r="20" spans="1:9" x14ac:dyDescent="0.2">
      <c r="A20" s="169">
        <v>3224</v>
      </c>
      <c r="B20" s="170"/>
      <c r="C20" s="171"/>
      <c r="D20" s="172" t="s">
        <v>50</v>
      </c>
      <c r="E20" s="157">
        <v>5440.32</v>
      </c>
      <c r="F20" s="140" t="s">
        <v>91</v>
      </c>
      <c r="G20" s="157">
        <v>1720.07</v>
      </c>
      <c r="H20" s="193">
        <f t="shared" si="1"/>
        <v>31.617073995647317</v>
      </c>
      <c r="I20" s="218">
        <v>0</v>
      </c>
    </row>
    <row r="21" spans="1:9" x14ac:dyDescent="0.2">
      <c r="A21" s="169">
        <v>3225</v>
      </c>
      <c r="B21" s="170"/>
      <c r="C21" s="171"/>
      <c r="D21" s="172" t="s">
        <v>51</v>
      </c>
      <c r="E21" s="157">
        <v>1373.33</v>
      </c>
      <c r="F21" s="140" t="s">
        <v>91</v>
      </c>
      <c r="G21" s="157">
        <v>548.07000000000005</v>
      </c>
      <c r="H21" s="193">
        <f t="shared" si="1"/>
        <v>39.908106573074214</v>
      </c>
      <c r="I21" s="218">
        <v>0</v>
      </c>
    </row>
    <row r="22" spans="1:9" x14ac:dyDescent="0.2">
      <c r="A22" s="169">
        <v>3227</v>
      </c>
      <c r="B22" s="170"/>
      <c r="C22" s="171"/>
      <c r="D22" s="172" t="s">
        <v>52</v>
      </c>
      <c r="E22" s="157">
        <v>315.05</v>
      </c>
      <c r="F22" s="140" t="s">
        <v>91</v>
      </c>
      <c r="G22" s="157">
        <v>308.82</v>
      </c>
      <c r="H22" s="193">
        <f t="shared" si="1"/>
        <v>98.022536105380098</v>
      </c>
      <c r="I22" s="218">
        <v>0</v>
      </c>
    </row>
    <row r="23" spans="1:9" x14ac:dyDescent="0.2">
      <c r="A23" s="169">
        <v>3231</v>
      </c>
      <c r="B23" s="170"/>
      <c r="C23" s="171"/>
      <c r="D23" s="172" t="s">
        <v>53</v>
      </c>
      <c r="E23" s="157">
        <v>3295.61</v>
      </c>
      <c r="F23" s="140" t="s">
        <v>91</v>
      </c>
      <c r="G23" s="157">
        <v>1801.1</v>
      </c>
      <c r="H23" s="193">
        <f t="shared" ref="H23:H30" si="2">G23/E23*100</f>
        <v>54.651490922773014</v>
      </c>
      <c r="I23" s="218">
        <v>0</v>
      </c>
    </row>
    <row r="24" spans="1:9" x14ac:dyDescent="0.2">
      <c r="A24" s="169">
        <v>3232</v>
      </c>
      <c r="B24" s="170"/>
      <c r="C24" s="171"/>
      <c r="D24" s="172" t="s">
        <v>54</v>
      </c>
      <c r="E24" s="157">
        <v>19987.27</v>
      </c>
      <c r="F24" s="140" t="s">
        <v>91</v>
      </c>
      <c r="G24" s="157">
        <v>11230.79</v>
      </c>
      <c r="H24" s="193">
        <f t="shared" si="2"/>
        <v>56.189714753440569</v>
      </c>
      <c r="I24" s="218">
        <v>0</v>
      </c>
    </row>
    <row r="25" spans="1:9" x14ac:dyDescent="0.2">
      <c r="A25" s="169">
        <v>3233</v>
      </c>
      <c r="B25" s="170"/>
      <c r="C25" s="171"/>
      <c r="D25" s="172" t="s">
        <v>55</v>
      </c>
      <c r="E25" s="157">
        <v>87.6</v>
      </c>
      <c r="F25" s="140" t="s">
        <v>91</v>
      </c>
      <c r="G25" s="157">
        <v>87.6</v>
      </c>
      <c r="H25" s="193">
        <f t="shared" si="2"/>
        <v>100</v>
      </c>
      <c r="I25" s="218">
        <v>0</v>
      </c>
    </row>
    <row r="26" spans="1:9" x14ac:dyDescent="0.2">
      <c r="A26" s="169">
        <v>3234</v>
      </c>
      <c r="B26" s="170"/>
      <c r="C26" s="171"/>
      <c r="D26" s="172" t="s">
        <v>56</v>
      </c>
      <c r="E26" s="157">
        <v>8040.36</v>
      </c>
      <c r="F26" s="140" t="s">
        <v>91</v>
      </c>
      <c r="G26" s="157">
        <v>7286.52</v>
      </c>
      <c r="H26" s="193">
        <f t="shared" si="2"/>
        <v>90.624300404459518</v>
      </c>
      <c r="I26" s="218">
        <v>0</v>
      </c>
    </row>
    <row r="27" spans="1:9" x14ac:dyDescent="0.2">
      <c r="A27" s="169">
        <v>3236</v>
      </c>
      <c r="B27" s="170"/>
      <c r="C27" s="171"/>
      <c r="D27" s="172" t="s">
        <v>57</v>
      </c>
      <c r="E27" s="157">
        <v>4750.13</v>
      </c>
      <c r="F27" s="140" t="s">
        <v>91</v>
      </c>
      <c r="G27" s="157">
        <v>3522.01</v>
      </c>
      <c r="H27" s="193">
        <f t="shared" si="2"/>
        <v>74.145549700745036</v>
      </c>
      <c r="I27" s="218">
        <v>0</v>
      </c>
    </row>
    <row r="28" spans="1:9" x14ac:dyDescent="0.2">
      <c r="A28" s="169">
        <v>3237</v>
      </c>
      <c r="B28" s="170"/>
      <c r="C28" s="171"/>
      <c r="D28" s="172" t="s">
        <v>58</v>
      </c>
      <c r="E28" s="157">
        <v>405.46</v>
      </c>
      <c r="F28" s="140" t="s">
        <v>91</v>
      </c>
      <c r="G28" s="157">
        <v>422.44</v>
      </c>
      <c r="H28" s="193">
        <f t="shared" si="2"/>
        <v>104.18783603808022</v>
      </c>
      <c r="I28" s="218">
        <v>0</v>
      </c>
    </row>
    <row r="29" spans="1:9" x14ac:dyDescent="0.2">
      <c r="A29" s="169">
        <v>3238</v>
      </c>
      <c r="B29" s="170"/>
      <c r="C29" s="171"/>
      <c r="D29" s="172" t="s">
        <v>59</v>
      </c>
      <c r="E29" s="157">
        <v>847.69</v>
      </c>
      <c r="F29" s="140" t="s">
        <v>91</v>
      </c>
      <c r="G29" s="157">
        <v>724.01</v>
      </c>
      <c r="H29" s="193">
        <f t="shared" si="2"/>
        <v>85.4097606436315</v>
      </c>
      <c r="I29" s="218">
        <v>0</v>
      </c>
    </row>
    <row r="30" spans="1:9" x14ac:dyDescent="0.2">
      <c r="A30" s="169">
        <v>3239</v>
      </c>
      <c r="B30" s="170"/>
      <c r="C30" s="171"/>
      <c r="D30" s="172" t="s">
        <v>60</v>
      </c>
      <c r="E30" s="157">
        <v>2914.23</v>
      </c>
      <c r="F30" s="140" t="s">
        <v>91</v>
      </c>
      <c r="G30" s="157">
        <v>3176.2</v>
      </c>
      <c r="H30" s="193">
        <f t="shared" si="2"/>
        <v>108.9893385216678</v>
      </c>
      <c r="I30" s="218">
        <v>0</v>
      </c>
    </row>
    <row r="31" spans="1:9" x14ac:dyDescent="0.2">
      <c r="A31" s="169">
        <v>3294</v>
      </c>
      <c r="B31" s="170"/>
      <c r="C31" s="171"/>
      <c r="D31" s="172" t="s">
        <v>62</v>
      </c>
      <c r="E31" s="157">
        <v>159.27000000000001</v>
      </c>
      <c r="F31" s="140" t="s">
        <v>91</v>
      </c>
      <c r="G31" s="157">
        <v>163.09</v>
      </c>
      <c r="H31" s="193">
        <f t="shared" ref="H31:H33" si="3">G31/E31*100</f>
        <v>102.39844289571167</v>
      </c>
      <c r="I31" s="218">
        <v>0</v>
      </c>
    </row>
    <row r="32" spans="1:9" x14ac:dyDescent="0.2">
      <c r="A32" s="169">
        <v>3295</v>
      </c>
      <c r="B32" s="170"/>
      <c r="C32" s="171"/>
      <c r="D32" s="172" t="s">
        <v>63</v>
      </c>
      <c r="E32" s="157">
        <v>92.91</v>
      </c>
      <c r="F32" s="140" t="s">
        <v>91</v>
      </c>
      <c r="G32" s="157">
        <v>26.55</v>
      </c>
      <c r="H32" s="193">
        <f t="shared" si="3"/>
        <v>28.576041330319669</v>
      </c>
      <c r="I32" s="218">
        <v>0</v>
      </c>
    </row>
    <row r="33" spans="1:9" x14ac:dyDescent="0.2">
      <c r="A33" s="169">
        <v>3299</v>
      </c>
      <c r="B33" s="170"/>
      <c r="C33" s="171"/>
      <c r="D33" s="172" t="s">
        <v>35</v>
      </c>
      <c r="E33" s="157">
        <v>4379.37</v>
      </c>
      <c r="F33" s="140" t="s">
        <v>91</v>
      </c>
      <c r="G33" s="157">
        <v>1101.69</v>
      </c>
      <c r="H33" s="193">
        <f t="shared" si="3"/>
        <v>25.15635810630296</v>
      </c>
      <c r="I33" s="218">
        <v>0</v>
      </c>
    </row>
    <row r="34" spans="1:9" x14ac:dyDescent="0.2">
      <c r="A34" s="173">
        <v>34</v>
      </c>
      <c r="B34" s="174"/>
      <c r="C34" s="175"/>
      <c r="D34" s="232" t="s">
        <v>36</v>
      </c>
      <c r="E34" s="162">
        <f>E35+E36</f>
        <v>1776.62</v>
      </c>
      <c r="F34" s="165">
        <v>1253</v>
      </c>
      <c r="G34" s="162">
        <f>G35+G36</f>
        <v>1238.1199999999999</v>
      </c>
      <c r="H34" s="192">
        <f>G34/E34*100</f>
        <v>69.689635375037994</v>
      </c>
      <c r="I34" s="192">
        <f>G34/F34*100</f>
        <v>98.812450119712679</v>
      </c>
    </row>
    <row r="35" spans="1:9" x14ac:dyDescent="0.2">
      <c r="A35" s="169">
        <v>3431</v>
      </c>
      <c r="B35" s="170"/>
      <c r="C35" s="171"/>
      <c r="D35" s="172" t="s">
        <v>65</v>
      </c>
      <c r="E35" s="157">
        <v>1760.78</v>
      </c>
      <c r="F35" s="140" t="s">
        <v>91</v>
      </c>
      <c r="G35" s="157">
        <v>1237.25</v>
      </c>
      <c r="H35" s="193">
        <f t="shared" ref="H35" si="4">G35/E35*100</f>
        <v>70.267154329331319</v>
      </c>
      <c r="I35" s="218">
        <v>0</v>
      </c>
    </row>
    <row r="36" spans="1:9" x14ac:dyDescent="0.2">
      <c r="A36" s="169">
        <v>3433</v>
      </c>
      <c r="B36" s="170"/>
      <c r="C36" s="171"/>
      <c r="D36" s="172" t="s">
        <v>66</v>
      </c>
      <c r="E36" s="157">
        <v>15.84</v>
      </c>
      <c r="F36" s="140" t="s">
        <v>91</v>
      </c>
      <c r="G36" s="157">
        <v>0.87</v>
      </c>
      <c r="H36" s="193">
        <f t="shared" ref="H36" si="5">G36/E36*100</f>
        <v>5.4924242424242422</v>
      </c>
      <c r="I36" s="218">
        <v>0</v>
      </c>
    </row>
    <row r="37" spans="1:9" ht="21" customHeight="1" x14ac:dyDescent="0.2">
      <c r="A37" s="265" t="s">
        <v>100</v>
      </c>
      <c r="B37" s="266"/>
      <c r="C37" s="267"/>
      <c r="D37" s="228" t="s">
        <v>114</v>
      </c>
      <c r="E37" s="158"/>
      <c r="F37" s="188"/>
      <c r="G37" s="158"/>
      <c r="H37" s="191"/>
      <c r="I37" s="191"/>
    </row>
    <row r="38" spans="1:9" ht="12.75" customHeight="1" x14ac:dyDescent="0.2">
      <c r="A38" s="276" t="s">
        <v>98</v>
      </c>
      <c r="B38" s="277"/>
      <c r="C38" s="278"/>
      <c r="D38" s="230" t="s">
        <v>18</v>
      </c>
      <c r="E38" s="159"/>
      <c r="F38" s="195"/>
      <c r="G38" s="159"/>
      <c r="H38" s="220"/>
      <c r="I38" s="220"/>
    </row>
    <row r="39" spans="1:9" ht="18" customHeight="1" x14ac:dyDescent="0.2">
      <c r="A39" s="226">
        <v>3</v>
      </c>
      <c r="B39" s="227"/>
      <c r="C39" s="228"/>
      <c r="D39" s="228" t="s">
        <v>20</v>
      </c>
      <c r="E39" s="160">
        <f t="shared" ref="E39:G39" si="6">E40</f>
        <v>984.13999999999987</v>
      </c>
      <c r="F39" s="163">
        <f t="shared" si="6"/>
        <v>1017</v>
      </c>
      <c r="G39" s="160">
        <f t="shared" si="6"/>
        <v>1016.6</v>
      </c>
      <c r="H39" s="191">
        <f>G39/E39*100</f>
        <v>103.29831121588393</v>
      </c>
      <c r="I39" s="191">
        <f>G39/F39*100</f>
        <v>99.960668633235002</v>
      </c>
    </row>
    <row r="40" spans="1:9" ht="16.5" customHeight="1" x14ac:dyDescent="0.2">
      <c r="A40" s="173">
        <v>32</v>
      </c>
      <c r="B40" s="174"/>
      <c r="C40" s="175"/>
      <c r="D40" s="232" t="s">
        <v>24</v>
      </c>
      <c r="E40" s="162">
        <f>SUM(E41:E46)</f>
        <v>984.13999999999987</v>
      </c>
      <c r="F40" s="165">
        <v>1017</v>
      </c>
      <c r="G40" s="162">
        <f>SUM(G41:G46)</f>
        <v>1016.6</v>
      </c>
      <c r="H40" s="192">
        <f>G40/E40*100</f>
        <v>103.29831121588393</v>
      </c>
      <c r="I40" s="192">
        <f>G40/F40*100</f>
        <v>99.960668633235002</v>
      </c>
    </row>
    <row r="41" spans="1:9" x14ac:dyDescent="0.2">
      <c r="A41" s="169">
        <v>3221</v>
      </c>
      <c r="B41" s="170"/>
      <c r="C41" s="171"/>
      <c r="D41" s="172" t="s">
        <v>47</v>
      </c>
      <c r="E41" s="157">
        <v>26.54</v>
      </c>
      <c r="F41" s="140" t="s">
        <v>91</v>
      </c>
      <c r="G41" s="157">
        <v>0</v>
      </c>
      <c r="H41" s="193">
        <f t="shared" ref="H41:H44" si="7">G41/E41*100</f>
        <v>0</v>
      </c>
      <c r="I41" s="218">
        <v>0</v>
      </c>
    </row>
    <row r="42" spans="1:9" x14ac:dyDescent="0.2">
      <c r="A42" s="169">
        <v>3222</v>
      </c>
      <c r="B42" s="170"/>
      <c r="C42" s="171"/>
      <c r="D42" s="172" t="s">
        <v>48</v>
      </c>
      <c r="E42" s="157">
        <v>38.22</v>
      </c>
      <c r="F42" s="140" t="s">
        <v>91</v>
      </c>
      <c r="G42" s="157">
        <v>282.5</v>
      </c>
      <c r="H42" s="193">
        <f t="shared" si="7"/>
        <v>739.14181057038206</v>
      </c>
      <c r="I42" s="218">
        <v>0</v>
      </c>
    </row>
    <row r="43" spans="1:9" x14ac:dyDescent="0.2">
      <c r="A43" s="169">
        <v>3237</v>
      </c>
      <c r="B43" s="170"/>
      <c r="C43" s="171"/>
      <c r="D43" s="172" t="s">
        <v>58</v>
      </c>
      <c r="E43" s="157">
        <v>0</v>
      </c>
      <c r="F43" s="140" t="s">
        <v>91</v>
      </c>
      <c r="G43" s="157">
        <v>410</v>
      </c>
      <c r="H43" s="193">
        <v>0</v>
      </c>
      <c r="I43" s="218">
        <v>0</v>
      </c>
    </row>
    <row r="44" spans="1:9" x14ac:dyDescent="0.2">
      <c r="A44" s="169">
        <v>3239</v>
      </c>
      <c r="B44" s="170"/>
      <c r="C44" s="171"/>
      <c r="D44" s="172" t="s">
        <v>60</v>
      </c>
      <c r="E44" s="157">
        <v>115.47</v>
      </c>
      <c r="F44" s="140" t="s">
        <v>91</v>
      </c>
      <c r="G44" s="157">
        <v>214.11</v>
      </c>
      <c r="H44" s="193">
        <f t="shared" si="7"/>
        <v>185.42478565861265</v>
      </c>
      <c r="I44" s="218">
        <v>0</v>
      </c>
    </row>
    <row r="45" spans="1:9" ht="15" customHeight="1" x14ac:dyDescent="0.2">
      <c r="A45" s="169">
        <v>3291</v>
      </c>
      <c r="B45" s="170"/>
      <c r="C45" s="171"/>
      <c r="D45" s="172" t="s">
        <v>158</v>
      </c>
      <c r="E45" s="157">
        <v>66.36</v>
      </c>
      <c r="F45" s="140" t="s">
        <v>91</v>
      </c>
      <c r="G45" s="157">
        <v>109.99</v>
      </c>
      <c r="H45" s="193">
        <f t="shared" ref="H45:H46" si="8">G45/E45*100</f>
        <v>165.74743821579264</v>
      </c>
      <c r="I45" s="218">
        <v>0</v>
      </c>
    </row>
    <row r="46" spans="1:9" x14ac:dyDescent="0.2">
      <c r="A46" s="169">
        <v>3299</v>
      </c>
      <c r="B46" s="170"/>
      <c r="C46" s="171"/>
      <c r="D46" s="172" t="s">
        <v>35</v>
      </c>
      <c r="E46" s="157">
        <v>737.55</v>
      </c>
      <c r="F46" s="140" t="s">
        <v>91</v>
      </c>
      <c r="G46" s="157">
        <v>0</v>
      </c>
      <c r="H46" s="193">
        <f t="shared" si="8"/>
        <v>0</v>
      </c>
      <c r="I46" s="218">
        <v>0</v>
      </c>
    </row>
    <row r="47" spans="1:9" ht="18" customHeight="1" x14ac:dyDescent="0.2">
      <c r="A47" s="265" t="s">
        <v>156</v>
      </c>
      <c r="B47" s="266"/>
      <c r="C47" s="267"/>
      <c r="D47" s="228" t="s">
        <v>97</v>
      </c>
      <c r="E47" s="158"/>
      <c r="F47" s="188"/>
      <c r="G47" s="158"/>
      <c r="H47" s="191"/>
      <c r="I47" s="191"/>
    </row>
    <row r="48" spans="1:9" x14ac:dyDescent="0.2">
      <c r="A48" s="262" t="s">
        <v>98</v>
      </c>
      <c r="B48" s="263"/>
      <c r="C48" s="264"/>
      <c r="D48" s="230" t="s">
        <v>18</v>
      </c>
      <c r="E48" s="159"/>
      <c r="F48" s="195"/>
      <c r="G48" s="159"/>
      <c r="H48" s="220"/>
      <c r="I48" s="220"/>
    </row>
    <row r="49" spans="1:9" ht="18" customHeight="1" x14ac:dyDescent="0.2">
      <c r="A49" s="226">
        <v>3</v>
      </c>
      <c r="B49" s="227"/>
      <c r="C49" s="228"/>
      <c r="D49" s="228" t="s">
        <v>20</v>
      </c>
      <c r="E49" s="160">
        <f t="shared" ref="E49:G49" si="9">E50</f>
        <v>1274.1400000000001</v>
      </c>
      <c r="F49" s="163">
        <f t="shared" si="9"/>
        <v>956</v>
      </c>
      <c r="G49" s="160">
        <f t="shared" si="9"/>
        <v>955.62</v>
      </c>
      <c r="H49" s="191">
        <f>G49/E49*100</f>
        <v>75.00117726466479</v>
      </c>
      <c r="I49" s="191">
        <f>G49/F49*100</f>
        <v>99.960251046025107</v>
      </c>
    </row>
    <row r="50" spans="1:9" ht="16.5" customHeight="1" x14ac:dyDescent="0.2">
      <c r="A50" s="173">
        <v>31</v>
      </c>
      <c r="B50" s="174"/>
      <c r="C50" s="175"/>
      <c r="D50" s="232" t="s">
        <v>21</v>
      </c>
      <c r="E50" s="162">
        <f>E51</f>
        <v>1274.1400000000001</v>
      </c>
      <c r="F50" s="165">
        <v>956</v>
      </c>
      <c r="G50" s="162">
        <f>G51</f>
        <v>955.62</v>
      </c>
      <c r="H50" s="192">
        <f>G50/E50*100</f>
        <v>75.00117726466479</v>
      </c>
      <c r="I50" s="192">
        <f>G50/F50*100</f>
        <v>99.960251046025107</v>
      </c>
    </row>
    <row r="51" spans="1:9" x14ac:dyDescent="0.2">
      <c r="A51" s="169">
        <v>3121</v>
      </c>
      <c r="B51" s="170"/>
      <c r="C51" s="171"/>
      <c r="D51" s="172" t="s">
        <v>41</v>
      </c>
      <c r="E51" s="157">
        <v>1274.1400000000001</v>
      </c>
      <c r="F51" s="140" t="s">
        <v>91</v>
      </c>
      <c r="G51" s="157">
        <v>955.62</v>
      </c>
      <c r="H51" s="193">
        <f>G51/E51*100</f>
        <v>75.00117726466479</v>
      </c>
      <c r="I51" s="218">
        <v>0</v>
      </c>
    </row>
    <row r="52" spans="1:9" ht="18" customHeight="1" x14ac:dyDescent="0.2">
      <c r="A52" s="265" t="s">
        <v>180</v>
      </c>
      <c r="B52" s="266"/>
      <c r="C52" s="267"/>
      <c r="D52" s="228" t="s">
        <v>181</v>
      </c>
      <c r="E52" s="158"/>
      <c r="F52" s="188"/>
      <c r="G52" s="158"/>
      <c r="H52" s="191"/>
      <c r="I52" s="191"/>
    </row>
    <row r="53" spans="1:9" x14ac:dyDescent="0.2">
      <c r="A53" s="262" t="s">
        <v>98</v>
      </c>
      <c r="B53" s="263"/>
      <c r="C53" s="264"/>
      <c r="D53" s="230" t="s">
        <v>18</v>
      </c>
      <c r="E53" s="159"/>
      <c r="F53" s="195"/>
      <c r="G53" s="159"/>
      <c r="H53" s="220"/>
      <c r="I53" s="220"/>
    </row>
    <row r="54" spans="1:9" ht="18" customHeight="1" x14ac:dyDescent="0.2">
      <c r="A54" s="226">
        <v>3</v>
      </c>
      <c r="B54" s="227"/>
      <c r="C54" s="228"/>
      <c r="D54" s="228" t="s">
        <v>20</v>
      </c>
      <c r="E54" s="160">
        <f t="shared" ref="E54:G54" si="10">E55</f>
        <v>0</v>
      </c>
      <c r="F54" s="163">
        <f t="shared" si="10"/>
        <v>336</v>
      </c>
      <c r="G54" s="160">
        <f t="shared" si="10"/>
        <v>364</v>
      </c>
      <c r="H54" s="191">
        <v>0</v>
      </c>
      <c r="I54" s="191">
        <f>G54/F54*100</f>
        <v>108.33333333333333</v>
      </c>
    </row>
    <row r="55" spans="1:9" ht="16.5" customHeight="1" x14ac:dyDescent="0.2">
      <c r="A55" s="173">
        <v>31</v>
      </c>
      <c r="B55" s="174"/>
      <c r="C55" s="175"/>
      <c r="D55" s="232" t="s">
        <v>21</v>
      </c>
      <c r="E55" s="162">
        <f>E56</f>
        <v>0</v>
      </c>
      <c r="F55" s="165">
        <v>336</v>
      </c>
      <c r="G55" s="162">
        <f>G56</f>
        <v>364</v>
      </c>
      <c r="H55" s="192">
        <v>0</v>
      </c>
      <c r="I55" s="192">
        <f>G55/F55*100</f>
        <v>108.33333333333333</v>
      </c>
    </row>
    <row r="56" spans="1:9" x14ac:dyDescent="0.2">
      <c r="A56" s="169">
        <v>3121</v>
      </c>
      <c r="B56" s="170"/>
      <c r="C56" s="171"/>
      <c r="D56" s="172" t="s">
        <v>41</v>
      </c>
      <c r="E56" s="157">
        <v>0</v>
      </c>
      <c r="F56" s="140" t="s">
        <v>91</v>
      </c>
      <c r="G56" s="157">
        <v>364</v>
      </c>
      <c r="H56" s="193">
        <v>0</v>
      </c>
      <c r="I56" s="218">
        <v>0</v>
      </c>
    </row>
    <row r="57" spans="1:9" ht="19.149999999999999" customHeight="1" x14ac:dyDescent="0.2">
      <c r="A57" s="265" t="s">
        <v>105</v>
      </c>
      <c r="B57" s="266"/>
      <c r="C57" s="267"/>
      <c r="D57" s="228" t="s">
        <v>112</v>
      </c>
      <c r="E57" s="158"/>
      <c r="F57" s="188"/>
      <c r="G57" s="158"/>
      <c r="H57" s="191"/>
      <c r="I57" s="191"/>
    </row>
    <row r="58" spans="1:9" x14ac:dyDescent="0.2">
      <c r="A58" s="262" t="s">
        <v>101</v>
      </c>
      <c r="B58" s="263"/>
      <c r="C58" s="264"/>
      <c r="D58" s="230" t="s">
        <v>106</v>
      </c>
      <c r="E58" s="159"/>
      <c r="F58" s="195"/>
      <c r="G58" s="159"/>
      <c r="H58" s="220"/>
      <c r="I58" s="220"/>
    </row>
    <row r="59" spans="1:9" ht="18" customHeight="1" x14ac:dyDescent="0.2">
      <c r="A59" s="226">
        <v>3</v>
      </c>
      <c r="B59" s="227"/>
      <c r="C59" s="228"/>
      <c r="D59" s="228" t="s">
        <v>20</v>
      </c>
      <c r="E59" s="160">
        <f t="shared" ref="E59:G59" si="11">E60</f>
        <v>5952.1</v>
      </c>
      <c r="F59" s="163">
        <f t="shared" si="11"/>
        <v>3591</v>
      </c>
      <c r="G59" s="160">
        <f t="shared" si="11"/>
        <v>2873.59</v>
      </c>
      <c r="H59" s="191">
        <f>G59/E59*100</f>
        <v>48.278590749483371</v>
      </c>
      <c r="I59" s="191">
        <f>G59/F59*100</f>
        <v>80.021999443052081</v>
      </c>
    </row>
    <row r="60" spans="1:9" ht="16.5" customHeight="1" x14ac:dyDescent="0.2">
      <c r="A60" s="173">
        <v>32</v>
      </c>
      <c r="B60" s="174"/>
      <c r="C60" s="175"/>
      <c r="D60" s="232" t="s">
        <v>24</v>
      </c>
      <c r="E60" s="162">
        <f>E61</f>
        <v>5952.1</v>
      </c>
      <c r="F60" s="165">
        <v>3591</v>
      </c>
      <c r="G60" s="162">
        <f>G61</f>
        <v>2873.59</v>
      </c>
      <c r="H60" s="192">
        <f>G60/E60*100</f>
        <v>48.278590749483371</v>
      </c>
      <c r="I60" s="192">
        <f>G60/F60*100</f>
        <v>80.021999443052081</v>
      </c>
    </row>
    <row r="61" spans="1:9" x14ac:dyDescent="0.2">
      <c r="A61" s="169">
        <v>3222</v>
      </c>
      <c r="B61" s="170"/>
      <c r="C61" s="171"/>
      <c r="D61" s="172" t="s">
        <v>48</v>
      </c>
      <c r="E61" s="157">
        <v>5952.1</v>
      </c>
      <c r="F61" s="140" t="s">
        <v>91</v>
      </c>
      <c r="G61" s="157">
        <v>2873.59</v>
      </c>
      <c r="H61" s="193">
        <f>G61/E61*100</f>
        <v>48.278590749483371</v>
      </c>
      <c r="I61" s="218">
        <v>0</v>
      </c>
    </row>
    <row r="62" spans="1:9" ht="21.6" customHeight="1" x14ac:dyDescent="0.2">
      <c r="A62" s="265" t="s">
        <v>107</v>
      </c>
      <c r="B62" s="266"/>
      <c r="C62" s="267"/>
      <c r="D62" s="228" t="s">
        <v>115</v>
      </c>
      <c r="E62" s="158"/>
      <c r="F62" s="188"/>
      <c r="G62" s="158"/>
      <c r="H62" s="191"/>
      <c r="I62" s="191"/>
    </row>
    <row r="63" spans="1:9" x14ac:dyDescent="0.2">
      <c r="A63" s="262" t="s">
        <v>101</v>
      </c>
      <c r="B63" s="263"/>
      <c r="C63" s="264"/>
      <c r="D63" s="230" t="s">
        <v>106</v>
      </c>
      <c r="E63" s="159"/>
      <c r="F63" s="195"/>
      <c r="G63" s="159"/>
      <c r="H63" s="220"/>
      <c r="I63" s="220"/>
    </row>
    <row r="64" spans="1:9" ht="18" customHeight="1" x14ac:dyDescent="0.2">
      <c r="A64" s="226">
        <v>3</v>
      </c>
      <c r="B64" s="227"/>
      <c r="C64" s="228"/>
      <c r="D64" s="228" t="s">
        <v>20</v>
      </c>
      <c r="E64" s="160">
        <f t="shared" ref="E64:G64" si="12">E65</f>
        <v>7288.25</v>
      </c>
      <c r="F64" s="163">
        <f t="shared" si="12"/>
        <v>1229</v>
      </c>
      <c r="G64" s="160">
        <f t="shared" si="12"/>
        <v>1333.65</v>
      </c>
      <c r="H64" s="191">
        <f>G64/E64*100</f>
        <v>18.29863135869379</v>
      </c>
      <c r="I64" s="191">
        <f>G64/F64*100</f>
        <v>108.51505288852728</v>
      </c>
    </row>
    <row r="65" spans="1:9" ht="16.5" customHeight="1" x14ac:dyDescent="0.2">
      <c r="A65" s="173">
        <v>32</v>
      </c>
      <c r="B65" s="174"/>
      <c r="C65" s="175"/>
      <c r="D65" s="232" t="s">
        <v>24</v>
      </c>
      <c r="E65" s="162">
        <f>E66</f>
        <v>7288.25</v>
      </c>
      <c r="F65" s="165">
        <v>1229</v>
      </c>
      <c r="G65" s="162">
        <f>G66</f>
        <v>1333.65</v>
      </c>
      <c r="H65" s="192">
        <f>G65/E65*100</f>
        <v>18.29863135869379</v>
      </c>
      <c r="I65" s="192">
        <f>G65/F65*100</f>
        <v>108.51505288852728</v>
      </c>
    </row>
    <row r="66" spans="1:9" x14ac:dyDescent="0.2">
      <c r="A66" s="169">
        <v>3222</v>
      </c>
      <c r="B66" s="170"/>
      <c r="C66" s="171"/>
      <c r="D66" s="172" t="s">
        <v>48</v>
      </c>
      <c r="E66" s="157">
        <v>7288.25</v>
      </c>
      <c r="F66" s="140" t="s">
        <v>91</v>
      </c>
      <c r="G66" s="157">
        <v>1333.65</v>
      </c>
      <c r="H66" s="193">
        <f>G66/E66*100</f>
        <v>18.29863135869379</v>
      </c>
      <c r="I66" s="218">
        <v>0</v>
      </c>
    </row>
    <row r="67" spans="1:9" ht="20.45" customHeight="1" x14ac:dyDescent="0.2">
      <c r="A67" s="265" t="s">
        <v>103</v>
      </c>
      <c r="B67" s="266"/>
      <c r="C67" s="267"/>
      <c r="D67" s="228" t="s">
        <v>116</v>
      </c>
      <c r="E67" s="158"/>
      <c r="F67" s="188"/>
      <c r="G67" s="158"/>
      <c r="H67" s="191"/>
      <c r="I67" s="191"/>
    </row>
    <row r="68" spans="1:9" x14ac:dyDescent="0.2">
      <c r="A68" s="262" t="s">
        <v>98</v>
      </c>
      <c r="B68" s="263"/>
      <c r="C68" s="264"/>
      <c r="D68" s="230" t="s">
        <v>121</v>
      </c>
      <c r="E68" s="159"/>
      <c r="F68" s="195"/>
      <c r="G68" s="159"/>
      <c r="H68" s="220"/>
      <c r="I68" s="220"/>
    </row>
    <row r="69" spans="1:9" ht="16.5" customHeight="1" x14ac:dyDescent="0.2">
      <c r="A69" s="226">
        <v>3</v>
      </c>
      <c r="B69" s="227"/>
      <c r="C69" s="228"/>
      <c r="D69" s="228" t="s">
        <v>20</v>
      </c>
      <c r="E69" s="160">
        <f>E70+E74</f>
        <v>1723.25</v>
      </c>
      <c r="F69" s="163">
        <f>F70+F74</f>
        <v>8591</v>
      </c>
      <c r="G69" s="160">
        <f>G70+G74</f>
        <v>8872.19</v>
      </c>
      <c r="H69" s="191">
        <f>G69/E69*100</f>
        <v>514.85216886696651</v>
      </c>
      <c r="I69" s="191">
        <f>G69/F69*100</f>
        <v>103.27307647538122</v>
      </c>
    </row>
    <row r="70" spans="1:9" ht="16.5" customHeight="1" x14ac:dyDescent="0.2">
      <c r="A70" s="173">
        <v>31</v>
      </c>
      <c r="B70" s="174"/>
      <c r="C70" s="175"/>
      <c r="D70" s="232" t="s">
        <v>21</v>
      </c>
      <c r="E70" s="162">
        <f>E71+E72+E73</f>
        <v>1529.99</v>
      </c>
      <c r="F70" s="165">
        <v>8354</v>
      </c>
      <c r="G70" s="162">
        <f>G71+G72+G73</f>
        <v>8633.58</v>
      </c>
      <c r="H70" s="192">
        <f>G70/E70*100</f>
        <v>564.28996267949469</v>
      </c>
      <c r="I70" s="192">
        <f>G70/F70*100</f>
        <v>103.34666028249939</v>
      </c>
    </row>
    <row r="71" spans="1:9" x14ac:dyDescent="0.2">
      <c r="A71" s="169">
        <v>3111</v>
      </c>
      <c r="B71" s="170"/>
      <c r="C71" s="171"/>
      <c r="D71" s="172" t="s">
        <v>38</v>
      </c>
      <c r="E71" s="157">
        <v>1276.51</v>
      </c>
      <c r="F71" s="140" t="s">
        <v>91</v>
      </c>
      <c r="G71" s="157">
        <v>2696.06</v>
      </c>
      <c r="H71" s="193">
        <f>G71/E71*100</f>
        <v>211.20555263961896</v>
      </c>
      <c r="I71" s="218">
        <v>0</v>
      </c>
    </row>
    <row r="72" spans="1:9" x14ac:dyDescent="0.2">
      <c r="A72" s="169">
        <v>3121</v>
      </c>
      <c r="B72" s="170"/>
      <c r="C72" s="171"/>
      <c r="D72" s="172" t="s">
        <v>41</v>
      </c>
      <c r="E72" s="157">
        <v>69.680000000000007</v>
      </c>
      <c r="F72" s="140" t="s">
        <v>91</v>
      </c>
      <c r="G72" s="157">
        <v>5492.64</v>
      </c>
      <c r="H72" s="193">
        <f>G72/E72*100</f>
        <v>7882.6636050516645</v>
      </c>
      <c r="I72" s="218">
        <v>0</v>
      </c>
    </row>
    <row r="73" spans="1:9" x14ac:dyDescent="0.2">
      <c r="A73" s="169">
        <v>3132</v>
      </c>
      <c r="B73" s="170"/>
      <c r="C73" s="171"/>
      <c r="D73" s="172" t="s">
        <v>42</v>
      </c>
      <c r="E73" s="157">
        <v>183.8</v>
      </c>
      <c r="F73" s="140" t="s">
        <v>91</v>
      </c>
      <c r="G73" s="157">
        <v>444.88</v>
      </c>
      <c r="H73" s="193">
        <f t="shared" ref="H73" si="13">G73/E73*100</f>
        <v>242.04570184983675</v>
      </c>
      <c r="I73" s="218">
        <v>0</v>
      </c>
    </row>
    <row r="74" spans="1:9" ht="14.25" customHeight="1" x14ac:dyDescent="0.2">
      <c r="A74" s="173">
        <v>32</v>
      </c>
      <c r="B74" s="174"/>
      <c r="C74" s="175"/>
      <c r="D74" s="232" t="s">
        <v>24</v>
      </c>
      <c r="E74" s="162">
        <f>E75+E76+E77</f>
        <v>193.26000000000002</v>
      </c>
      <c r="F74" s="165">
        <v>237</v>
      </c>
      <c r="G74" s="162">
        <f>G75+G76+G77</f>
        <v>238.61</v>
      </c>
      <c r="H74" s="192">
        <f>G74/E74*100</f>
        <v>123.46579737141674</v>
      </c>
      <c r="I74" s="192">
        <f>G74/F74*100</f>
        <v>100.67932489451476</v>
      </c>
    </row>
    <row r="75" spans="1:9" x14ac:dyDescent="0.2">
      <c r="A75" s="169">
        <v>3211</v>
      </c>
      <c r="B75" s="170"/>
      <c r="C75" s="171"/>
      <c r="D75" s="172" t="s">
        <v>43</v>
      </c>
      <c r="E75" s="157">
        <v>13.27</v>
      </c>
      <c r="F75" s="140" t="s">
        <v>91</v>
      </c>
      <c r="G75" s="157">
        <v>18.8</v>
      </c>
      <c r="H75" s="193">
        <f>G75/E75*100</f>
        <v>141.67294649585531</v>
      </c>
      <c r="I75" s="218">
        <v>0</v>
      </c>
    </row>
    <row r="76" spans="1:9" x14ac:dyDescent="0.2">
      <c r="A76" s="169">
        <v>3212</v>
      </c>
      <c r="B76" s="170"/>
      <c r="C76" s="171"/>
      <c r="D76" s="172" t="s">
        <v>44</v>
      </c>
      <c r="E76" s="157">
        <v>171.11</v>
      </c>
      <c r="F76" s="140" t="s">
        <v>91</v>
      </c>
      <c r="G76" s="157">
        <v>211.71</v>
      </c>
      <c r="H76" s="193">
        <f t="shared" ref="H76" si="14">G76/E76*100</f>
        <v>123.72742680147273</v>
      </c>
      <c r="I76" s="218">
        <v>0</v>
      </c>
    </row>
    <row r="77" spans="1:9" x14ac:dyDescent="0.2">
      <c r="A77" s="169">
        <v>3239</v>
      </c>
      <c r="B77" s="170"/>
      <c r="C77" s="171"/>
      <c r="D77" s="172" t="s">
        <v>60</v>
      </c>
      <c r="E77" s="157">
        <v>8.8800000000000008</v>
      </c>
      <c r="F77" s="140" t="s">
        <v>91</v>
      </c>
      <c r="G77" s="157">
        <v>8.1</v>
      </c>
      <c r="H77" s="193">
        <f t="shared" ref="H77" si="15">G77/E77*100</f>
        <v>91.21621621621621</v>
      </c>
      <c r="I77" s="218">
        <v>0</v>
      </c>
    </row>
    <row r="78" spans="1:9" x14ac:dyDescent="0.2">
      <c r="A78" s="262" t="s">
        <v>101</v>
      </c>
      <c r="B78" s="263"/>
      <c r="C78" s="264"/>
      <c r="D78" s="230" t="s">
        <v>104</v>
      </c>
      <c r="E78" s="159"/>
      <c r="F78" s="195"/>
      <c r="G78" s="159"/>
      <c r="H78" s="220"/>
      <c r="I78" s="220"/>
    </row>
    <row r="79" spans="1:9" ht="16.5" customHeight="1" x14ac:dyDescent="0.2">
      <c r="A79" s="226">
        <v>3</v>
      </c>
      <c r="B79" s="227"/>
      <c r="C79" s="228"/>
      <c r="D79" s="228" t="s">
        <v>20</v>
      </c>
      <c r="E79" s="160">
        <f>E80+E84</f>
        <v>19214.850000000002</v>
      </c>
      <c r="F79" s="163">
        <f>F80+F84</f>
        <v>30611</v>
      </c>
      <c r="G79" s="160">
        <f>G80+G84</f>
        <v>30415.370000000003</v>
      </c>
      <c r="H79" s="191">
        <f>G79/E79*100</f>
        <v>158.29095725441519</v>
      </c>
      <c r="I79" s="191">
        <f>G79/F79*100</f>
        <v>99.360916010584447</v>
      </c>
    </row>
    <row r="80" spans="1:9" ht="15.75" customHeight="1" x14ac:dyDescent="0.2">
      <c r="A80" s="173">
        <v>31</v>
      </c>
      <c r="B80" s="174"/>
      <c r="C80" s="175"/>
      <c r="D80" s="232" t="s">
        <v>21</v>
      </c>
      <c r="E80" s="162">
        <f>E81+E82+E83</f>
        <v>17048.080000000002</v>
      </c>
      <c r="F80" s="165">
        <v>28493</v>
      </c>
      <c r="G80" s="162">
        <f>G81+G82+G83</f>
        <v>28268.04</v>
      </c>
      <c r="H80" s="192">
        <f>G80/E80*100</f>
        <v>165.81362827954817</v>
      </c>
      <c r="I80" s="192">
        <f>G80/F80*100</f>
        <v>99.210472747692421</v>
      </c>
    </row>
    <row r="81" spans="1:9" x14ac:dyDescent="0.2">
      <c r="A81" s="169">
        <v>3111</v>
      </c>
      <c r="B81" s="170"/>
      <c r="C81" s="171"/>
      <c r="D81" s="172" t="s">
        <v>38</v>
      </c>
      <c r="E81" s="157">
        <v>14428.34</v>
      </c>
      <c r="F81" s="140" t="s">
        <v>91</v>
      </c>
      <c r="G81" s="157">
        <v>24264.39</v>
      </c>
      <c r="H81" s="193">
        <f t="shared" ref="H81:H83" si="16">G81/E81*100</f>
        <v>168.17173701201941</v>
      </c>
      <c r="I81" s="218">
        <v>0</v>
      </c>
    </row>
    <row r="82" spans="1:9" x14ac:dyDescent="0.2">
      <c r="A82" s="169">
        <v>3121</v>
      </c>
      <c r="B82" s="170"/>
      <c r="C82" s="171"/>
      <c r="D82" s="172" t="s">
        <v>41</v>
      </c>
      <c r="E82" s="157">
        <v>627.12</v>
      </c>
      <c r="F82" s="140" t="s">
        <v>91</v>
      </c>
      <c r="G82" s="157">
        <v>0</v>
      </c>
      <c r="H82" s="193">
        <f t="shared" si="16"/>
        <v>0</v>
      </c>
      <c r="I82" s="218">
        <v>0</v>
      </c>
    </row>
    <row r="83" spans="1:9" x14ac:dyDescent="0.2">
      <c r="A83" s="169">
        <v>3132</v>
      </c>
      <c r="B83" s="170"/>
      <c r="C83" s="171"/>
      <c r="D83" s="172" t="s">
        <v>42</v>
      </c>
      <c r="E83" s="157">
        <v>1992.62</v>
      </c>
      <c r="F83" s="140" t="s">
        <v>91</v>
      </c>
      <c r="G83" s="157">
        <v>4003.65</v>
      </c>
      <c r="H83" s="193">
        <f t="shared" si="16"/>
        <v>200.92390922504043</v>
      </c>
      <c r="I83" s="218">
        <v>0</v>
      </c>
    </row>
    <row r="84" spans="1:9" ht="15.75" customHeight="1" x14ac:dyDescent="0.2">
      <c r="A84" s="173">
        <v>32</v>
      </c>
      <c r="B84" s="174"/>
      <c r="C84" s="175"/>
      <c r="D84" s="232" t="s">
        <v>24</v>
      </c>
      <c r="E84" s="162">
        <f>E85+E86+E87</f>
        <v>2166.7699999999995</v>
      </c>
      <c r="F84" s="165">
        <v>2118</v>
      </c>
      <c r="G84" s="162">
        <f>G85+G86+G87</f>
        <v>2147.3300000000004</v>
      </c>
      <c r="H84" s="192">
        <f>G84/E84*100</f>
        <v>99.102812019734486</v>
      </c>
      <c r="I84" s="192">
        <f>G84/F84*100</f>
        <v>101.38479697828143</v>
      </c>
    </row>
    <row r="85" spans="1:9" x14ac:dyDescent="0.2">
      <c r="A85" s="169">
        <v>3211</v>
      </c>
      <c r="B85" s="170"/>
      <c r="C85" s="171"/>
      <c r="D85" s="172" t="s">
        <v>43</v>
      </c>
      <c r="E85" s="157">
        <v>119.45</v>
      </c>
      <c r="F85" s="140" t="s">
        <v>91</v>
      </c>
      <c r="G85" s="157">
        <v>169.3</v>
      </c>
      <c r="H85" s="193">
        <f t="shared" ref="H85:H87" si="17">G85/E85*100</f>
        <v>141.73294265383007</v>
      </c>
      <c r="I85" s="218">
        <v>0</v>
      </c>
    </row>
    <row r="86" spans="1:9" x14ac:dyDescent="0.2">
      <c r="A86" s="169">
        <v>3212</v>
      </c>
      <c r="B86" s="170"/>
      <c r="C86" s="171"/>
      <c r="D86" s="172" t="s">
        <v>44</v>
      </c>
      <c r="E86" s="157">
        <v>1967.37</v>
      </c>
      <c r="F86" s="140" t="s">
        <v>91</v>
      </c>
      <c r="G86" s="157">
        <v>1905.13</v>
      </c>
      <c r="H86" s="193">
        <f t="shared" si="17"/>
        <v>96.836385631579219</v>
      </c>
      <c r="I86" s="218">
        <v>0</v>
      </c>
    </row>
    <row r="87" spans="1:9" x14ac:dyDescent="0.2">
      <c r="A87" s="169">
        <v>3239</v>
      </c>
      <c r="B87" s="170"/>
      <c r="C87" s="171"/>
      <c r="D87" s="172" t="s">
        <v>60</v>
      </c>
      <c r="E87" s="157">
        <v>79.95</v>
      </c>
      <c r="F87" s="140" t="s">
        <v>91</v>
      </c>
      <c r="G87" s="157">
        <v>72.900000000000006</v>
      </c>
      <c r="H87" s="193">
        <f t="shared" si="17"/>
        <v>91.181988742964364</v>
      </c>
      <c r="I87" s="218">
        <v>0</v>
      </c>
    </row>
    <row r="88" spans="1:9" ht="19.899999999999999" customHeight="1" x14ac:dyDescent="0.2">
      <c r="A88" s="265" t="s">
        <v>123</v>
      </c>
      <c r="B88" s="266"/>
      <c r="C88" s="267"/>
      <c r="D88" s="228" t="s">
        <v>169</v>
      </c>
      <c r="E88" s="158"/>
      <c r="F88" s="188"/>
      <c r="G88" s="158"/>
      <c r="H88" s="191"/>
      <c r="I88" s="191"/>
    </row>
    <row r="89" spans="1:9" x14ac:dyDescent="0.2">
      <c r="A89" s="262" t="s">
        <v>98</v>
      </c>
      <c r="B89" s="263"/>
      <c r="C89" s="264"/>
      <c r="D89" s="230" t="s">
        <v>18</v>
      </c>
      <c r="E89" s="159"/>
      <c r="F89" s="195"/>
      <c r="G89" s="159"/>
      <c r="H89" s="220"/>
      <c r="I89" s="220"/>
    </row>
    <row r="90" spans="1:9" ht="16.5" customHeight="1" x14ac:dyDescent="0.2">
      <c r="A90" s="226">
        <v>3</v>
      </c>
      <c r="B90" s="227"/>
      <c r="C90" s="228"/>
      <c r="D90" s="228" t="s">
        <v>20</v>
      </c>
      <c r="E90" s="160">
        <f>E91+E95</f>
        <v>1119.6999999999998</v>
      </c>
      <c r="F90" s="163">
        <f>F91+F95</f>
        <v>3956</v>
      </c>
      <c r="G90" s="160">
        <f>G91+G95</f>
        <v>4035.4999999999995</v>
      </c>
      <c r="H90" s="191">
        <f>G90/E90*100</f>
        <v>360.40903813521481</v>
      </c>
      <c r="I90" s="191">
        <f>G90/F90*100</f>
        <v>102.00960566228513</v>
      </c>
    </row>
    <row r="91" spans="1:9" ht="15.75" customHeight="1" x14ac:dyDescent="0.2">
      <c r="A91" s="173">
        <v>31</v>
      </c>
      <c r="B91" s="174"/>
      <c r="C91" s="175"/>
      <c r="D91" s="232" t="s">
        <v>21</v>
      </c>
      <c r="E91" s="162">
        <f>E92+E93+E94</f>
        <v>1056.8699999999999</v>
      </c>
      <c r="F91" s="165">
        <v>3810</v>
      </c>
      <c r="G91" s="162">
        <f>G92+G93+G94</f>
        <v>3896.0299999999997</v>
      </c>
      <c r="H91" s="192">
        <f>G91/E91*100</f>
        <v>368.63852697115067</v>
      </c>
      <c r="I91" s="192">
        <f>G91/F91*100</f>
        <v>102.25800524934382</v>
      </c>
    </row>
    <row r="92" spans="1:9" x14ac:dyDescent="0.2">
      <c r="A92" s="169">
        <v>3111</v>
      </c>
      <c r="B92" s="170"/>
      <c r="C92" s="171"/>
      <c r="D92" s="172" t="s">
        <v>38</v>
      </c>
      <c r="E92" s="157">
        <v>821.74</v>
      </c>
      <c r="F92" s="140" t="s">
        <v>91</v>
      </c>
      <c r="G92" s="157">
        <v>2487.4299999999998</v>
      </c>
      <c r="H92" s="193">
        <f t="shared" ref="H92:H94" si="18">G92/E92*100</f>
        <v>302.70280137269697</v>
      </c>
      <c r="I92" s="218">
        <v>0</v>
      </c>
    </row>
    <row r="93" spans="1:9" x14ac:dyDescent="0.2">
      <c r="A93" s="169">
        <v>3121</v>
      </c>
      <c r="B93" s="170"/>
      <c r="C93" s="171"/>
      <c r="D93" s="172" t="s">
        <v>41</v>
      </c>
      <c r="E93" s="157">
        <v>99.54</v>
      </c>
      <c r="F93" s="140" t="s">
        <v>91</v>
      </c>
      <c r="G93" s="157">
        <v>998.16</v>
      </c>
      <c r="H93" s="193">
        <f t="shared" si="18"/>
        <v>1002.7727546714888</v>
      </c>
      <c r="I93" s="218">
        <v>0</v>
      </c>
    </row>
    <row r="94" spans="1:9" x14ac:dyDescent="0.2">
      <c r="A94" s="169">
        <v>3132</v>
      </c>
      <c r="B94" s="170"/>
      <c r="C94" s="171"/>
      <c r="D94" s="172" t="s">
        <v>42</v>
      </c>
      <c r="E94" s="157">
        <v>135.59</v>
      </c>
      <c r="F94" s="140" t="s">
        <v>91</v>
      </c>
      <c r="G94" s="157">
        <v>410.44</v>
      </c>
      <c r="H94" s="193">
        <f t="shared" si="18"/>
        <v>302.7066892838705</v>
      </c>
      <c r="I94" s="218">
        <v>0</v>
      </c>
    </row>
    <row r="95" spans="1:9" ht="15.75" customHeight="1" x14ac:dyDescent="0.2">
      <c r="A95" s="173">
        <v>32</v>
      </c>
      <c r="B95" s="174"/>
      <c r="C95" s="175"/>
      <c r="D95" s="232" t="s">
        <v>24</v>
      </c>
      <c r="E95" s="162">
        <f>E97+E98+E96</f>
        <v>62.830000000000005</v>
      </c>
      <c r="F95" s="165">
        <v>146</v>
      </c>
      <c r="G95" s="162">
        <f>G97+G98+G96</f>
        <v>139.47</v>
      </c>
      <c r="H95" s="192">
        <v>0</v>
      </c>
      <c r="I95" s="192">
        <f>G95/F95*100</f>
        <v>95.527397260273972</v>
      </c>
    </row>
    <row r="96" spans="1:9" x14ac:dyDescent="0.2">
      <c r="A96" s="169">
        <v>3211</v>
      </c>
      <c r="B96" s="170"/>
      <c r="C96" s="171"/>
      <c r="D96" s="172" t="s">
        <v>43</v>
      </c>
      <c r="E96" s="157">
        <v>0</v>
      </c>
      <c r="F96" s="140" t="s">
        <v>91</v>
      </c>
      <c r="G96" s="157">
        <v>16.309999999999999</v>
      </c>
      <c r="H96" s="193">
        <v>0</v>
      </c>
      <c r="I96" s="218">
        <v>0</v>
      </c>
    </row>
    <row r="97" spans="1:9" x14ac:dyDescent="0.2">
      <c r="A97" s="169">
        <v>3212</v>
      </c>
      <c r="B97" s="170"/>
      <c r="C97" s="171"/>
      <c r="D97" s="172" t="s">
        <v>44</v>
      </c>
      <c r="E97" s="157">
        <v>48.02</v>
      </c>
      <c r="F97" s="140" t="s">
        <v>91</v>
      </c>
      <c r="G97" s="157">
        <v>123.16</v>
      </c>
      <c r="H97" s="193">
        <f t="shared" ref="H97:H98" si="19">G97/E97*100</f>
        <v>256.47646813827572</v>
      </c>
      <c r="I97" s="218">
        <v>0</v>
      </c>
    </row>
    <row r="98" spans="1:9" x14ac:dyDescent="0.2">
      <c r="A98" s="169">
        <v>3239</v>
      </c>
      <c r="B98" s="170"/>
      <c r="C98" s="171"/>
      <c r="D98" s="172" t="s">
        <v>60</v>
      </c>
      <c r="E98" s="157">
        <v>14.81</v>
      </c>
      <c r="F98" s="140" t="s">
        <v>91</v>
      </c>
      <c r="G98" s="157">
        <v>0</v>
      </c>
      <c r="H98" s="193">
        <f t="shared" si="19"/>
        <v>0</v>
      </c>
      <c r="I98" s="218">
        <v>0</v>
      </c>
    </row>
    <row r="99" spans="1:9" x14ac:dyDescent="0.2">
      <c r="A99" s="262" t="s">
        <v>102</v>
      </c>
      <c r="B99" s="263"/>
      <c r="C99" s="264"/>
      <c r="D99" s="230" t="s">
        <v>31</v>
      </c>
      <c r="E99" s="159"/>
      <c r="F99" s="195"/>
      <c r="G99" s="159"/>
      <c r="H99" s="220"/>
      <c r="I99" s="220"/>
    </row>
    <row r="100" spans="1:9" ht="16.5" customHeight="1" x14ac:dyDescent="0.2">
      <c r="A100" s="226">
        <v>3</v>
      </c>
      <c r="B100" s="227"/>
      <c r="C100" s="228"/>
      <c r="D100" s="228" t="s">
        <v>20</v>
      </c>
      <c r="E100" s="160">
        <f>E101+E105</f>
        <v>1020.1500000000001</v>
      </c>
      <c r="F100" s="163">
        <f>F101+F105</f>
        <v>3256</v>
      </c>
      <c r="G100" s="160">
        <f>G101+G105</f>
        <v>3037.34</v>
      </c>
      <c r="H100" s="191">
        <f>G100/E100*100</f>
        <v>297.734646865657</v>
      </c>
      <c r="I100" s="191">
        <f>G100/F100*100</f>
        <v>93.284398034398038</v>
      </c>
    </row>
    <row r="101" spans="1:9" ht="15.75" customHeight="1" x14ac:dyDescent="0.2">
      <c r="A101" s="173">
        <v>31</v>
      </c>
      <c r="B101" s="174"/>
      <c r="C101" s="175"/>
      <c r="D101" s="232" t="s">
        <v>21</v>
      </c>
      <c r="E101" s="162">
        <f>E102+E104</f>
        <v>957.33</v>
      </c>
      <c r="F101" s="165">
        <v>3110</v>
      </c>
      <c r="G101" s="162">
        <f>G102+G104+G103</f>
        <v>2897.88</v>
      </c>
      <c r="H101" s="192">
        <f>G101/E101*100</f>
        <v>302.7043966030522</v>
      </c>
      <c r="I101" s="192">
        <f>G101/F101*100</f>
        <v>93.179421221864956</v>
      </c>
    </row>
    <row r="102" spans="1:9" x14ac:dyDescent="0.2">
      <c r="A102" s="169">
        <v>3111</v>
      </c>
      <c r="B102" s="170"/>
      <c r="C102" s="171"/>
      <c r="D102" s="172" t="s">
        <v>38</v>
      </c>
      <c r="E102" s="157">
        <v>821.74</v>
      </c>
      <c r="F102" s="140" t="s">
        <v>91</v>
      </c>
      <c r="G102" s="157">
        <v>2487.44</v>
      </c>
      <c r="H102" s="193">
        <f t="shared" ref="H102:H104" si="20">G102/E102*100</f>
        <v>302.70401830262614</v>
      </c>
      <c r="I102" s="218">
        <v>0</v>
      </c>
    </row>
    <row r="103" spans="1:9" x14ac:dyDescent="0.2">
      <c r="A103" s="169">
        <v>3121</v>
      </c>
      <c r="B103" s="170"/>
      <c r="C103" s="171"/>
      <c r="D103" s="172" t="s">
        <v>41</v>
      </c>
      <c r="E103" s="157">
        <v>0</v>
      </c>
      <c r="F103" s="140" t="s">
        <v>91</v>
      </c>
      <c r="G103" s="157">
        <v>0</v>
      </c>
      <c r="H103" s="193">
        <v>0</v>
      </c>
      <c r="I103" s="218">
        <v>0</v>
      </c>
    </row>
    <row r="104" spans="1:9" x14ac:dyDescent="0.2">
      <c r="A104" s="169">
        <v>3132</v>
      </c>
      <c r="B104" s="170"/>
      <c r="C104" s="171"/>
      <c r="D104" s="172" t="s">
        <v>42</v>
      </c>
      <c r="E104" s="157">
        <v>135.59</v>
      </c>
      <c r="F104" s="140" t="s">
        <v>91</v>
      </c>
      <c r="G104" s="157">
        <v>410.44</v>
      </c>
      <c r="H104" s="193">
        <f t="shared" si="20"/>
        <v>302.7066892838705</v>
      </c>
      <c r="I104" s="218">
        <v>0</v>
      </c>
    </row>
    <row r="105" spans="1:9" ht="15.75" customHeight="1" x14ac:dyDescent="0.2">
      <c r="A105" s="173">
        <v>32</v>
      </c>
      <c r="B105" s="174"/>
      <c r="C105" s="175"/>
      <c r="D105" s="232" t="s">
        <v>24</v>
      </c>
      <c r="E105" s="162">
        <f>E107+E108</f>
        <v>62.820000000000007</v>
      </c>
      <c r="F105" s="165">
        <v>146</v>
      </c>
      <c r="G105" s="162">
        <f>G107+G108+G106</f>
        <v>139.46</v>
      </c>
      <c r="H105" s="192">
        <f>G105/E105*100</f>
        <v>221.99936326010823</v>
      </c>
      <c r="I105" s="192">
        <f>G105/F105*100</f>
        <v>95.520547945205479</v>
      </c>
    </row>
    <row r="106" spans="1:9" x14ac:dyDescent="0.2">
      <c r="A106" s="169">
        <v>3211</v>
      </c>
      <c r="B106" s="170"/>
      <c r="C106" s="171"/>
      <c r="D106" s="172" t="s">
        <v>43</v>
      </c>
      <c r="E106" s="157">
        <v>0</v>
      </c>
      <c r="F106" s="140" t="s">
        <v>91</v>
      </c>
      <c r="G106" s="157">
        <v>16.3</v>
      </c>
      <c r="H106" s="193">
        <v>0</v>
      </c>
      <c r="I106" s="218">
        <v>0</v>
      </c>
    </row>
    <row r="107" spans="1:9" x14ac:dyDescent="0.2">
      <c r="A107" s="169">
        <v>3212</v>
      </c>
      <c r="B107" s="170"/>
      <c r="C107" s="171"/>
      <c r="D107" s="172" t="s">
        <v>44</v>
      </c>
      <c r="E107" s="157">
        <v>48.02</v>
      </c>
      <c r="F107" s="140" t="s">
        <v>91</v>
      </c>
      <c r="G107" s="157">
        <v>123.16</v>
      </c>
      <c r="H107" s="193">
        <f t="shared" ref="H107:H108" si="21">G107/E107*100</f>
        <v>256.47646813827572</v>
      </c>
      <c r="I107" s="218">
        <v>0</v>
      </c>
    </row>
    <row r="108" spans="1:9" x14ac:dyDescent="0.2">
      <c r="A108" s="169">
        <v>3239</v>
      </c>
      <c r="B108" s="170"/>
      <c r="C108" s="171"/>
      <c r="D108" s="172" t="s">
        <v>60</v>
      </c>
      <c r="E108" s="157">
        <v>14.8</v>
      </c>
      <c r="F108" s="140" t="s">
        <v>91</v>
      </c>
      <c r="G108" s="157">
        <v>0</v>
      </c>
      <c r="H108" s="193">
        <f t="shared" si="21"/>
        <v>0</v>
      </c>
      <c r="I108" s="218">
        <v>0</v>
      </c>
    </row>
    <row r="109" spans="1:9" ht="19.149999999999999" customHeight="1" x14ac:dyDescent="0.2">
      <c r="A109" s="265" t="s">
        <v>117</v>
      </c>
      <c r="B109" s="266"/>
      <c r="C109" s="267"/>
      <c r="D109" s="228" t="s">
        <v>118</v>
      </c>
      <c r="E109" s="158"/>
      <c r="F109" s="188"/>
      <c r="G109" s="158"/>
      <c r="H109" s="191"/>
      <c r="I109" s="191"/>
    </row>
    <row r="110" spans="1:9" x14ac:dyDescent="0.2">
      <c r="A110" s="262" t="s">
        <v>108</v>
      </c>
      <c r="B110" s="263"/>
      <c r="C110" s="264"/>
      <c r="D110" s="230" t="s">
        <v>25</v>
      </c>
      <c r="E110" s="159"/>
      <c r="F110" s="195"/>
      <c r="G110" s="159"/>
      <c r="H110" s="220"/>
      <c r="I110" s="220"/>
    </row>
    <row r="111" spans="1:9" ht="16.5" customHeight="1" x14ac:dyDescent="0.2">
      <c r="A111" s="226">
        <v>3</v>
      </c>
      <c r="B111" s="227"/>
      <c r="C111" s="228"/>
      <c r="D111" s="228" t="s">
        <v>20</v>
      </c>
      <c r="E111" s="160">
        <f>E112+E114+E126+E128+E130</f>
        <v>16043.219999999998</v>
      </c>
      <c r="F111" s="163">
        <f>F112+F114+F126+F128+F130</f>
        <v>18882</v>
      </c>
      <c r="G111" s="160">
        <f t="shared" ref="G111" si="22">G112+G114+G126+G128+G130</f>
        <v>14840.07</v>
      </c>
      <c r="H111" s="191">
        <f>G111/E111*100</f>
        <v>92.500570334384264</v>
      </c>
      <c r="I111" s="191">
        <f>G111/F111*100</f>
        <v>78.593740069907852</v>
      </c>
    </row>
    <row r="112" spans="1:9" ht="15.75" customHeight="1" x14ac:dyDescent="0.2">
      <c r="A112" s="173">
        <v>31</v>
      </c>
      <c r="B112" s="174"/>
      <c r="C112" s="175"/>
      <c r="D112" s="232" t="s">
        <v>21</v>
      </c>
      <c r="E112" s="162">
        <f>E113</f>
        <v>2617.66</v>
      </c>
      <c r="F112" s="165">
        <v>2530</v>
      </c>
      <c r="G112" s="162">
        <f>G113</f>
        <v>2580</v>
      </c>
      <c r="H112" s="192">
        <f>G112/E112*100</f>
        <v>98.561310483408846</v>
      </c>
      <c r="I112" s="192">
        <f>G112/F112*100</f>
        <v>101.97628458498025</v>
      </c>
    </row>
    <row r="113" spans="1:9" x14ac:dyDescent="0.2">
      <c r="A113" s="169">
        <v>3121</v>
      </c>
      <c r="B113" s="170"/>
      <c r="C113" s="171"/>
      <c r="D113" s="172" t="s">
        <v>41</v>
      </c>
      <c r="E113" s="157">
        <v>2617.66</v>
      </c>
      <c r="F113" s="140" t="s">
        <v>91</v>
      </c>
      <c r="G113" s="157">
        <v>2580</v>
      </c>
      <c r="H113" s="193">
        <f>G113/E113*100</f>
        <v>98.561310483408846</v>
      </c>
      <c r="I113" s="218">
        <v>0</v>
      </c>
    </row>
    <row r="114" spans="1:9" ht="12.6" customHeight="1" x14ac:dyDescent="0.2">
      <c r="A114" s="173">
        <v>32</v>
      </c>
      <c r="B114" s="174"/>
      <c r="C114" s="175"/>
      <c r="D114" s="232" t="s">
        <v>24</v>
      </c>
      <c r="E114" s="162">
        <f>SUM(E115:E125)</f>
        <v>13408.679999999998</v>
      </c>
      <c r="F114" s="165">
        <v>16025</v>
      </c>
      <c r="G114" s="162">
        <f>SUM(G115:G125)</f>
        <v>11932.9</v>
      </c>
      <c r="H114" s="192">
        <f>G114/E114*100</f>
        <v>88.993845777511297</v>
      </c>
      <c r="I114" s="192">
        <f>G114/F114*100</f>
        <v>74.464274570982838</v>
      </c>
    </row>
    <row r="115" spans="1:9" x14ac:dyDescent="0.2">
      <c r="A115" s="169">
        <v>3212</v>
      </c>
      <c r="B115" s="170"/>
      <c r="C115" s="171"/>
      <c r="D115" s="172" t="s">
        <v>44</v>
      </c>
      <c r="E115" s="157">
        <v>205.15</v>
      </c>
      <c r="F115" s="140" t="s">
        <v>91</v>
      </c>
      <c r="G115" s="157">
        <v>0</v>
      </c>
      <c r="H115" s="193">
        <f t="shared" ref="H115:H125" si="23">G115/E115*100</f>
        <v>0</v>
      </c>
      <c r="I115" s="218">
        <v>0</v>
      </c>
    </row>
    <row r="116" spans="1:9" x14ac:dyDescent="0.2">
      <c r="A116" s="169">
        <v>3221</v>
      </c>
      <c r="B116" s="170"/>
      <c r="C116" s="171"/>
      <c r="D116" s="172" t="s">
        <v>47</v>
      </c>
      <c r="E116" s="157">
        <v>663.61</v>
      </c>
      <c r="F116" s="140" t="s">
        <v>91</v>
      </c>
      <c r="G116" s="157">
        <v>646.01</v>
      </c>
      <c r="H116" s="193">
        <f t="shared" si="23"/>
        <v>97.347839845692491</v>
      </c>
      <c r="I116" s="218">
        <v>0</v>
      </c>
    </row>
    <row r="117" spans="1:9" x14ac:dyDescent="0.2">
      <c r="A117" s="169">
        <v>3222</v>
      </c>
      <c r="B117" s="170"/>
      <c r="C117" s="171"/>
      <c r="D117" s="172" t="s">
        <v>48</v>
      </c>
      <c r="E117" s="157">
        <v>0</v>
      </c>
      <c r="F117" s="140" t="s">
        <v>91</v>
      </c>
      <c r="G117" s="157"/>
      <c r="H117" s="193">
        <v>0</v>
      </c>
      <c r="I117" s="218">
        <v>0</v>
      </c>
    </row>
    <row r="118" spans="1:9" x14ac:dyDescent="0.2">
      <c r="A118" s="169">
        <v>3224</v>
      </c>
      <c r="B118" s="170"/>
      <c r="C118" s="171"/>
      <c r="D118" s="172" t="s">
        <v>50</v>
      </c>
      <c r="E118" s="157">
        <v>2862.43</v>
      </c>
      <c r="F118" s="140" t="s">
        <v>91</v>
      </c>
      <c r="G118" s="157">
        <v>235.4</v>
      </c>
      <c r="H118" s="193">
        <f t="shared" si="23"/>
        <v>8.223781891609578</v>
      </c>
      <c r="I118" s="218">
        <v>0</v>
      </c>
    </row>
    <row r="119" spans="1:9" x14ac:dyDescent="0.2">
      <c r="A119" s="169">
        <v>3225</v>
      </c>
      <c r="B119" s="170"/>
      <c r="C119" s="171"/>
      <c r="D119" s="172" t="s">
        <v>51</v>
      </c>
      <c r="E119" s="157">
        <v>0</v>
      </c>
      <c r="F119" s="140" t="s">
        <v>91</v>
      </c>
      <c r="G119" s="157">
        <v>3889.81</v>
      </c>
      <c r="H119" s="193">
        <v>0</v>
      </c>
      <c r="I119" s="218">
        <v>0</v>
      </c>
    </row>
    <row r="120" spans="1:9" x14ac:dyDescent="0.2">
      <c r="A120" s="169">
        <v>3227</v>
      </c>
      <c r="B120" s="170"/>
      <c r="C120" s="171"/>
      <c r="D120" s="172" t="s">
        <v>52</v>
      </c>
      <c r="E120" s="157">
        <v>0</v>
      </c>
      <c r="F120" s="140" t="s">
        <v>91</v>
      </c>
      <c r="G120" s="157">
        <v>193.14</v>
      </c>
      <c r="H120" s="193">
        <v>0</v>
      </c>
      <c r="I120" s="218">
        <v>0</v>
      </c>
    </row>
    <row r="121" spans="1:9" x14ac:dyDescent="0.2">
      <c r="A121" s="169">
        <v>3231</v>
      </c>
      <c r="B121" s="170"/>
      <c r="C121" s="171"/>
      <c r="D121" s="172" t="s">
        <v>182</v>
      </c>
      <c r="E121" s="157">
        <v>17.829999999999998</v>
      </c>
      <c r="F121" s="140" t="s">
        <v>91</v>
      </c>
      <c r="G121" s="157">
        <v>1299.3699999999999</v>
      </c>
      <c r="H121" s="193">
        <f t="shared" si="23"/>
        <v>7287.5490745933821</v>
      </c>
      <c r="I121" s="218">
        <v>0</v>
      </c>
    </row>
    <row r="122" spans="1:9" x14ac:dyDescent="0.2">
      <c r="A122" s="169">
        <v>3232</v>
      </c>
      <c r="B122" s="170"/>
      <c r="C122" s="171"/>
      <c r="D122" s="172" t="s">
        <v>54</v>
      </c>
      <c r="E122" s="157">
        <v>6716.01</v>
      </c>
      <c r="F122" s="140" t="s">
        <v>91</v>
      </c>
      <c r="G122" s="157">
        <v>4746.1899999999996</v>
      </c>
      <c r="H122" s="193">
        <f t="shared" si="23"/>
        <v>70.669787567320469</v>
      </c>
      <c r="I122" s="218">
        <v>0</v>
      </c>
    </row>
    <row r="123" spans="1:9" x14ac:dyDescent="0.2">
      <c r="A123" s="169">
        <v>3237</v>
      </c>
      <c r="B123" s="170"/>
      <c r="C123" s="171"/>
      <c r="D123" s="172" t="s">
        <v>58</v>
      </c>
      <c r="E123" s="157">
        <v>0</v>
      </c>
      <c r="F123" s="140" t="s">
        <v>91</v>
      </c>
      <c r="G123" s="157">
        <v>0</v>
      </c>
      <c r="H123" s="193">
        <v>0</v>
      </c>
      <c r="I123" s="218">
        <v>0</v>
      </c>
    </row>
    <row r="124" spans="1:9" x14ac:dyDescent="0.2">
      <c r="A124" s="169">
        <v>3239</v>
      </c>
      <c r="B124" s="170"/>
      <c r="C124" s="171"/>
      <c r="D124" s="172" t="s">
        <v>60</v>
      </c>
      <c r="E124" s="157">
        <v>243.59</v>
      </c>
      <c r="F124" s="140" t="s">
        <v>91</v>
      </c>
      <c r="G124" s="157">
        <v>143.63</v>
      </c>
      <c r="H124" s="193">
        <f t="shared" si="23"/>
        <v>58.963832669649818</v>
      </c>
      <c r="I124" s="218">
        <v>0</v>
      </c>
    </row>
    <row r="125" spans="1:9" x14ac:dyDescent="0.2">
      <c r="A125" s="169">
        <v>3299</v>
      </c>
      <c r="B125" s="170"/>
      <c r="C125" s="171"/>
      <c r="D125" s="172" t="s">
        <v>35</v>
      </c>
      <c r="E125" s="157">
        <v>2700.06</v>
      </c>
      <c r="F125" s="140" t="s">
        <v>91</v>
      </c>
      <c r="G125" s="157">
        <v>779.35</v>
      </c>
      <c r="H125" s="193">
        <f t="shared" si="23"/>
        <v>28.864173388739513</v>
      </c>
      <c r="I125" s="218">
        <v>0</v>
      </c>
    </row>
    <row r="126" spans="1:9" ht="12.6" customHeight="1" x14ac:dyDescent="0.2">
      <c r="A126" s="173">
        <v>34</v>
      </c>
      <c r="B126" s="174"/>
      <c r="C126" s="175"/>
      <c r="D126" s="232" t="s">
        <v>36</v>
      </c>
      <c r="E126" s="162">
        <f>E127</f>
        <v>0.49</v>
      </c>
      <c r="F126" s="165">
        <v>47</v>
      </c>
      <c r="G126" s="162">
        <f>G127</f>
        <v>47.16</v>
      </c>
      <c r="H126" s="192">
        <f>G126/E126*100</f>
        <v>9624.4897959183672</v>
      </c>
      <c r="I126" s="192">
        <f>G126/F126*100</f>
        <v>100.34042553191489</v>
      </c>
    </row>
    <row r="127" spans="1:9" x14ac:dyDescent="0.2">
      <c r="A127" s="169">
        <v>3431</v>
      </c>
      <c r="B127" s="170"/>
      <c r="C127" s="171"/>
      <c r="D127" s="172" t="s">
        <v>65</v>
      </c>
      <c r="E127" s="157">
        <v>0.49</v>
      </c>
      <c r="F127" s="140" t="s">
        <v>91</v>
      </c>
      <c r="G127" s="157">
        <v>47.16</v>
      </c>
      <c r="H127" s="193">
        <f t="shared" ref="H127" si="24">G127/E127*100</f>
        <v>9624.4897959183672</v>
      </c>
      <c r="I127" s="218">
        <v>0</v>
      </c>
    </row>
    <row r="128" spans="1:9" ht="24.6" customHeight="1" x14ac:dyDescent="0.2">
      <c r="A128" s="173">
        <v>37</v>
      </c>
      <c r="B128" s="174"/>
      <c r="C128" s="175"/>
      <c r="D128" s="232" t="s">
        <v>37</v>
      </c>
      <c r="E128" s="162">
        <f>E129</f>
        <v>16.39</v>
      </c>
      <c r="F128" s="165">
        <v>275</v>
      </c>
      <c r="G128" s="162">
        <f t="shared" ref="G128" si="25">G129</f>
        <v>275.41000000000003</v>
      </c>
      <c r="H128" s="192">
        <f>G128/E128*100</f>
        <v>1680.353874313606</v>
      </c>
      <c r="I128" s="192">
        <f>G128/F128*100</f>
        <v>100.14909090909092</v>
      </c>
    </row>
    <row r="129" spans="1:9" ht="13.9" customHeight="1" x14ac:dyDescent="0.2">
      <c r="A129" s="169">
        <v>3722</v>
      </c>
      <c r="B129" s="170"/>
      <c r="C129" s="171"/>
      <c r="D129" s="172" t="s">
        <v>68</v>
      </c>
      <c r="E129" s="157">
        <v>16.39</v>
      </c>
      <c r="F129" s="140" t="s">
        <v>91</v>
      </c>
      <c r="G129" s="157">
        <v>275.41000000000003</v>
      </c>
      <c r="H129" s="193">
        <f t="shared" ref="H129" si="26">G129/E129*100</f>
        <v>1680.353874313606</v>
      </c>
      <c r="I129" s="218">
        <v>0</v>
      </c>
    </row>
    <row r="130" spans="1:9" x14ac:dyDescent="0.2">
      <c r="A130" s="173">
        <v>38</v>
      </c>
      <c r="B130" s="174"/>
      <c r="C130" s="175"/>
      <c r="D130" s="232" t="s">
        <v>161</v>
      </c>
      <c r="E130" s="161">
        <f>E131</f>
        <v>0</v>
      </c>
      <c r="F130" s="164">
        <v>5</v>
      </c>
      <c r="G130" s="161">
        <f>G131</f>
        <v>4.5999999999999996</v>
      </c>
      <c r="H130" s="192">
        <v>0</v>
      </c>
      <c r="I130" s="192">
        <v>0</v>
      </c>
    </row>
    <row r="131" spans="1:9" x14ac:dyDescent="0.2">
      <c r="A131" s="169">
        <v>3812</v>
      </c>
      <c r="B131" s="170"/>
      <c r="C131" s="171"/>
      <c r="D131" s="172" t="s">
        <v>162</v>
      </c>
      <c r="E131" s="189">
        <v>0</v>
      </c>
      <c r="F131" s="190" t="s">
        <v>91</v>
      </c>
      <c r="G131" s="189">
        <v>4.5999999999999996</v>
      </c>
      <c r="H131" s="193">
        <v>0</v>
      </c>
      <c r="I131" s="218">
        <v>0</v>
      </c>
    </row>
    <row r="132" spans="1:9" ht="15.6" customHeight="1" x14ac:dyDescent="0.2">
      <c r="A132" s="226">
        <v>4</v>
      </c>
      <c r="B132" s="227"/>
      <c r="C132" s="228"/>
      <c r="D132" s="228" t="s">
        <v>33</v>
      </c>
      <c r="E132" s="160">
        <f>E133+E138</f>
        <v>166.74</v>
      </c>
      <c r="F132" s="163">
        <f t="shared" ref="F132:G132" si="27">F133+F138</f>
        <v>184</v>
      </c>
      <c r="G132" s="160">
        <f t="shared" si="27"/>
        <v>183.26</v>
      </c>
      <c r="H132" s="191">
        <f>G132/E132*100</f>
        <v>109.90764063811922</v>
      </c>
      <c r="I132" s="191">
        <f>G132/F132*100</f>
        <v>99.597826086956516</v>
      </c>
    </row>
    <row r="133" spans="1:9" ht="14.45" customHeight="1" x14ac:dyDescent="0.2">
      <c r="A133" s="173">
        <v>42</v>
      </c>
      <c r="B133" s="174"/>
      <c r="C133" s="175"/>
      <c r="D133" s="232" t="s">
        <v>33</v>
      </c>
      <c r="E133" s="162">
        <f>SUM(E134:E137)</f>
        <v>166.74</v>
      </c>
      <c r="F133" s="165">
        <v>184</v>
      </c>
      <c r="G133" s="162">
        <f>SUM(G134:G137)</f>
        <v>183.26</v>
      </c>
      <c r="H133" s="192">
        <f>G133/E133*100</f>
        <v>109.90764063811922</v>
      </c>
      <c r="I133" s="192">
        <f>G133/F133*100</f>
        <v>99.597826086956516</v>
      </c>
    </row>
    <row r="134" spans="1:9" x14ac:dyDescent="0.2">
      <c r="A134" s="169">
        <v>4221</v>
      </c>
      <c r="B134" s="170"/>
      <c r="C134" s="171"/>
      <c r="D134" s="172" t="s">
        <v>69</v>
      </c>
      <c r="E134" s="157">
        <v>5.75</v>
      </c>
      <c r="F134" s="140" t="s">
        <v>91</v>
      </c>
      <c r="G134" s="157">
        <v>133.28</v>
      </c>
      <c r="H134" s="193">
        <f t="shared" ref="H134:H137" si="28">G134/E134*100</f>
        <v>2317.913043478261</v>
      </c>
      <c r="I134" s="218">
        <v>0</v>
      </c>
    </row>
    <row r="135" spans="1:9" ht="15" x14ac:dyDescent="0.2">
      <c r="A135" s="169">
        <v>4226</v>
      </c>
      <c r="B135" s="170"/>
      <c r="C135" s="171"/>
      <c r="D135" s="108" t="s">
        <v>171</v>
      </c>
      <c r="E135" s="157"/>
      <c r="F135" s="140" t="s">
        <v>91</v>
      </c>
      <c r="G135" s="157">
        <v>0</v>
      </c>
      <c r="H135" s="193">
        <v>0</v>
      </c>
      <c r="I135" s="218">
        <v>0</v>
      </c>
    </row>
    <row r="136" spans="1:9" ht="15" x14ac:dyDescent="0.2">
      <c r="A136" s="169">
        <v>4227</v>
      </c>
      <c r="B136" s="170"/>
      <c r="C136" s="171"/>
      <c r="D136" s="108" t="s">
        <v>70</v>
      </c>
      <c r="E136" s="157"/>
      <c r="F136" s="140" t="s">
        <v>91</v>
      </c>
      <c r="G136" s="157">
        <v>0</v>
      </c>
      <c r="H136" s="193">
        <v>0</v>
      </c>
      <c r="I136" s="218">
        <v>0</v>
      </c>
    </row>
    <row r="137" spans="1:9" x14ac:dyDescent="0.2">
      <c r="A137" s="169">
        <v>4241</v>
      </c>
      <c r="B137" s="170"/>
      <c r="C137" s="171"/>
      <c r="D137" s="172" t="s">
        <v>71</v>
      </c>
      <c r="E137" s="157">
        <v>160.99</v>
      </c>
      <c r="F137" s="140" t="s">
        <v>91</v>
      </c>
      <c r="G137" s="157">
        <v>49.98</v>
      </c>
      <c r="H137" s="193">
        <f t="shared" si="28"/>
        <v>31.045406546990495</v>
      </c>
      <c r="I137" s="218">
        <v>0</v>
      </c>
    </row>
    <row r="138" spans="1:9" ht="14.45" customHeight="1" x14ac:dyDescent="0.2">
      <c r="A138" s="173">
        <v>45</v>
      </c>
      <c r="B138" s="174"/>
      <c r="C138" s="175"/>
      <c r="D138" s="232" t="s">
        <v>175</v>
      </c>
      <c r="E138" s="162">
        <f>SUM(E139:E139)</f>
        <v>0</v>
      </c>
      <c r="F138" s="165">
        <f>SUM(F139:F139)</f>
        <v>0</v>
      </c>
      <c r="G138" s="162">
        <f>SUM(G139:G139)</f>
        <v>0</v>
      </c>
      <c r="H138" s="192">
        <v>0</v>
      </c>
      <c r="I138" s="192">
        <v>0</v>
      </c>
    </row>
    <row r="139" spans="1:9" x14ac:dyDescent="0.2">
      <c r="A139" s="169">
        <v>4511</v>
      </c>
      <c r="B139" s="170"/>
      <c r="C139" s="171"/>
      <c r="D139" s="172" t="s">
        <v>176</v>
      </c>
      <c r="E139" s="157">
        <v>0</v>
      </c>
      <c r="F139" s="140" t="s">
        <v>91</v>
      </c>
      <c r="G139" s="157">
        <v>0</v>
      </c>
      <c r="H139" s="193">
        <v>0</v>
      </c>
      <c r="I139" s="218">
        <v>0</v>
      </c>
    </row>
    <row r="140" spans="1:9" ht="19.899999999999999" customHeight="1" x14ac:dyDescent="0.2">
      <c r="A140" s="265" t="s">
        <v>117</v>
      </c>
      <c r="B140" s="266"/>
      <c r="C140" s="267"/>
      <c r="D140" s="228" t="s">
        <v>118</v>
      </c>
      <c r="E140" s="158"/>
      <c r="F140" s="188"/>
      <c r="G140" s="158"/>
      <c r="H140" s="191"/>
      <c r="I140" s="191"/>
    </row>
    <row r="141" spans="1:9" x14ac:dyDescent="0.2">
      <c r="A141" s="262" t="s">
        <v>111</v>
      </c>
      <c r="B141" s="263"/>
      <c r="C141" s="264"/>
      <c r="D141" s="230" t="s">
        <v>32</v>
      </c>
      <c r="E141" s="159"/>
      <c r="F141" s="195"/>
      <c r="G141" s="159"/>
      <c r="H141" s="220"/>
      <c r="I141" s="220"/>
    </row>
    <row r="142" spans="1:9" ht="16.5" customHeight="1" x14ac:dyDescent="0.2">
      <c r="A142" s="226">
        <v>3</v>
      </c>
      <c r="B142" s="227"/>
      <c r="C142" s="228"/>
      <c r="D142" s="228" t="s">
        <v>20</v>
      </c>
      <c r="E142" s="160">
        <f>E143</f>
        <v>94901.66</v>
      </c>
      <c r="F142" s="163">
        <f>F143</f>
        <v>34376</v>
      </c>
      <c r="G142" s="160">
        <f>G143</f>
        <v>36419.619999999995</v>
      </c>
      <c r="H142" s="191">
        <f>G142/E142*100</f>
        <v>38.376167498018468</v>
      </c>
      <c r="I142" s="191">
        <f>G142/F142*100</f>
        <v>105.94490342099137</v>
      </c>
    </row>
    <row r="143" spans="1:9" ht="14.25" customHeight="1" x14ac:dyDescent="0.2">
      <c r="A143" s="173">
        <v>32</v>
      </c>
      <c r="B143" s="174"/>
      <c r="C143" s="175"/>
      <c r="D143" s="232" t="s">
        <v>24</v>
      </c>
      <c r="E143" s="162">
        <f>SUM(E144:E153)</f>
        <v>94901.66</v>
      </c>
      <c r="F143" s="165">
        <v>34376</v>
      </c>
      <c r="G143" s="162">
        <f>SUM(G144:G153)</f>
        <v>36419.619999999995</v>
      </c>
      <c r="H143" s="192">
        <f>G143/E143*100</f>
        <v>38.376167498018468</v>
      </c>
      <c r="I143" s="192">
        <f>G143/F143*100</f>
        <v>105.94490342099137</v>
      </c>
    </row>
    <row r="144" spans="1:9" x14ac:dyDescent="0.2">
      <c r="A144" s="169">
        <v>3211</v>
      </c>
      <c r="B144" s="170"/>
      <c r="C144" s="171"/>
      <c r="D144" s="172" t="s">
        <v>43</v>
      </c>
      <c r="E144" s="157">
        <v>199.08</v>
      </c>
      <c r="F144" s="140" t="s">
        <v>91</v>
      </c>
      <c r="G144" s="157">
        <v>0</v>
      </c>
      <c r="H144" s="193">
        <f t="shared" ref="H144:H153" si="29">G144/E144*100</f>
        <v>0</v>
      </c>
      <c r="I144" s="218">
        <v>0</v>
      </c>
    </row>
    <row r="145" spans="1:9" x14ac:dyDescent="0.2">
      <c r="A145" s="169">
        <v>3213</v>
      </c>
      <c r="B145" s="170"/>
      <c r="C145" s="171"/>
      <c r="D145" s="172" t="s">
        <v>45</v>
      </c>
      <c r="E145" s="157">
        <v>259.8</v>
      </c>
      <c r="F145" s="140" t="s">
        <v>91</v>
      </c>
      <c r="G145" s="157">
        <v>0</v>
      </c>
      <c r="H145" s="193">
        <f t="shared" si="29"/>
        <v>0</v>
      </c>
      <c r="I145" s="218">
        <v>0</v>
      </c>
    </row>
    <row r="146" spans="1:9" x14ac:dyDescent="0.2">
      <c r="A146" s="169">
        <v>3221</v>
      </c>
      <c r="B146" s="170"/>
      <c r="C146" s="171"/>
      <c r="D146" s="172" t="s">
        <v>47</v>
      </c>
      <c r="E146" s="157">
        <v>343.27</v>
      </c>
      <c r="F146" s="140" t="s">
        <v>91</v>
      </c>
      <c r="G146" s="157">
        <v>673.08</v>
      </c>
      <c r="H146" s="193">
        <f t="shared" si="29"/>
        <v>196.0788883386256</v>
      </c>
      <c r="I146" s="218">
        <v>0</v>
      </c>
    </row>
    <row r="147" spans="1:9" x14ac:dyDescent="0.2">
      <c r="A147" s="169">
        <v>3222</v>
      </c>
      <c r="B147" s="170"/>
      <c r="C147" s="171"/>
      <c r="D147" s="172" t="s">
        <v>48</v>
      </c>
      <c r="E147" s="157">
        <v>50875.21</v>
      </c>
      <c r="F147" s="140" t="s">
        <v>91</v>
      </c>
      <c r="G147" s="157">
        <v>2072.0700000000002</v>
      </c>
      <c r="H147" s="193">
        <f t="shared" si="29"/>
        <v>4.0728480531087738</v>
      </c>
      <c r="I147" s="218">
        <v>0</v>
      </c>
    </row>
    <row r="148" spans="1:9" x14ac:dyDescent="0.2">
      <c r="A148" s="169">
        <v>3225</v>
      </c>
      <c r="B148" s="170"/>
      <c r="C148" s="171"/>
      <c r="D148" s="172" t="s">
        <v>51</v>
      </c>
      <c r="E148" s="157"/>
      <c r="F148" s="140" t="s">
        <v>91</v>
      </c>
      <c r="G148" s="157">
        <v>607.92999999999995</v>
      </c>
      <c r="H148" s="193">
        <v>0</v>
      </c>
      <c r="I148" s="218">
        <v>0</v>
      </c>
    </row>
    <row r="149" spans="1:9" x14ac:dyDescent="0.2">
      <c r="A149" s="169">
        <v>3232</v>
      </c>
      <c r="B149" s="170"/>
      <c r="C149" s="171"/>
      <c r="D149" s="172" t="s">
        <v>54</v>
      </c>
      <c r="E149" s="157">
        <v>1901.25</v>
      </c>
      <c r="F149" s="140" t="s">
        <v>91</v>
      </c>
      <c r="G149" s="157">
        <v>791.95</v>
      </c>
      <c r="H149" s="193">
        <f t="shared" si="29"/>
        <v>41.654174884944119</v>
      </c>
      <c r="I149" s="218">
        <v>0</v>
      </c>
    </row>
    <row r="150" spans="1:9" x14ac:dyDescent="0.2">
      <c r="A150" s="169">
        <v>3236</v>
      </c>
      <c r="B150" s="170"/>
      <c r="C150" s="171"/>
      <c r="D150" s="172" t="s">
        <v>57</v>
      </c>
      <c r="E150" s="157">
        <v>417.68</v>
      </c>
      <c r="F150" s="140" t="s">
        <v>91</v>
      </c>
      <c r="G150" s="157">
        <v>180.68</v>
      </c>
      <c r="H150" s="193">
        <f t="shared" si="29"/>
        <v>43.257996552384604</v>
      </c>
      <c r="I150" s="218">
        <v>0</v>
      </c>
    </row>
    <row r="151" spans="1:9" x14ac:dyDescent="0.2">
      <c r="A151" s="169">
        <v>3239</v>
      </c>
      <c r="B151" s="170"/>
      <c r="C151" s="171"/>
      <c r="D151" s="172" t="s">
        <v>60</v>
      </c>
      <c r="E151" s="157">
        <v>40575.629999999997</v>
      </c>
      <c r="F151" s="140" t="s">
        <v>91</v>
      </c>
      <c r="G151" s="157">
        <v>30593.29</v>
      </c>
      <c r="H151" s="193">
        <f t="shared" si="29"/>
        <v>75.398188518576305</v>
      </c>
      <c r="I151" s="218">
        <v>0</v>
      </c>
    </row>
    <row r="152" spans="1:9" ht="13.9" customHeight="1" x14ac:dyDescent="0.2">
      <c r="A152" s="169">
        <v>3291</v>
      </c>
      <c r="B152" s="170"/>
      <c r="C152" s="171"/>
      <c r="D152" s="172" t="s">
        <v>158</v>
      </c>
      <c r="E152" s="157">
        <v>218.99</v>
      </c>
      <c r="F152" s="140" t="s">
        <v>91</v>
      </c>
      <c r="G152" s="157">
        <v>410.02</v>
      </c>
      <c r="H152" s="193">
        <f t="shared" si="29"/>
        <v>187.23229371204161</v>
      </c>
      <c r="I152" s="218">
        <v>0</v>
      </c>
    </row>
    <row r="153" spans="1:9" x14ac:dyDescent="0.2">
      <c r="A153" s="169">
        <v>3299</v>
      </c>
      <c r="B153" s="170"/>
      <c r="C153" s="171"/>
      <c r="D153" s="172" t="s">
        <v>35</v>
      </c>
      <c r="E153" s="157">
        <v>110.75</v>
      </c>
      <c r="F153" s="140" t="s">
        <v>91</v>
      </c>
      <c r="G153" s="157">
        <v>1090.5999999999999</v>
      </c>
      <c r="H153" s="193">
        <f t="shared" si="29"/>
        <v>984.74040632054175</v>
      </c>
      <c r="I153" s="218">
        <v>0</v>
      </c>
    </row>
    <row r="154" spans="1:9" ht="13.9" customHeight="1" x14ac:dyDescent="0.2">
      <c r="A154" s="226">
        <v>4</v>
      </c>
      <c r="B154" s="227"/>
      <c r="C154" s="228"/>
      <c r="D154" s="228" t="s">
        <v>33</v>
      </c>
      <c r="E154" s="160">
        <f t="shared" ref="E154:G154" si="30">SUM(E155)</f>
        <v>9135.17</v>
      </c>
      <c r="F154" s="163">
        <f>F155</f>
        <v>11420</v>
      </c>
      <c r="G154" s="160">
        <f t="shared" si="30"/>
        <v>11420</v>
      </c>
      <c r="H154" s="191">
        <f>G154/E154*100</f>
        <v>125.01135720517516</v>
      </c>
      <c r="I154" s="191">
        <f>G154/F154*100</f>
        <v>100</v>
      </c>
    </row>
    <row r="155" spans="1:9" ht="13.5" customHeight="1" x14ac:dyDescent="0.2">
      <c r="A155" s="173">
        <v>42</v>
      </c>
      <c r="B155" s="174"/>
      <c r="C155" s="175"/>
      <c r="D155" s="232" t="s">
        <v>33</v>
      </c>
      <c r="E155" s="162">
        <f>E156</f>
        <v>9135.17</v>
      </c>
      <c r="F155" s="165">
        <v>11420</v>
      </c>
      <c r="G155" s="162">
        <f>G156</f>
        <v>11420</v>
      </c>
      <c r="H155" s="192">
        <f>G155/E155*100</f>
        <v>125.01135720517516</v>
      </c>
      <c r="I155" s="192">
        <f>G155/F155*100</f>
        <v>100</v>
      </c>
    </row>
    <row r="156" spans="1:9" x14ac:dyDescent="0.2">
      <c r="A156" s="169">
        <v>4227</v>
      </c>
      <c r="B156" s="170"/>
      <c r="C156" s="171"/>
      <c r="D156" s="172" t="s">
        <v>70</v>
      </c>
      <c r="E156" s="157">
        <v>9135.17</v>
      </c>
      <c r="F156" s="140" t="s">
        <v>91</v>
      </c>
      <c r="G156" s="157">
        <v>11420</v>
      </c>
      <c r="H156" s="193">
        <f t="shared" ref="H156" si="31">G156/E156*100</f>
        <v>125.01135720517516</v>
      </c>
      <c r="I156" s="218">
        <v>0</v>
      </c>
    </row>
    <row r="157" spans="1:9" ht="18" customHeight="1" x14ac:dyDescent="0.2">
      <c r="A157" s="265" t="s">
        <v>117</v>
      </c>
      <c r="B157" s="266"/>
      <c r="C157" s="267"/>
      <c r="D157" s="228" t="s">
        <v>122</v>
      </c>
      <c r="E157" s="158"/>
      <c r="F157" s="188"/>
      <c r="G157" s="158"/>
      <c r="H157" s="191"/>
      <c r="I157" s="191"/>
    </row>
    <row r="158" spans="1:9" x14ac:dyDescent="0.2">
      <c r="A158" s="262" t="s">
        <v>102</v>
      </c>
      <c r="B158" s="263"/>
      <c r="C158" s="264"/>
      <c r="D158" s="230" t="s">
        <v>124</v>
      </c>
      <c r="E158" s="159"/>
      <c r="F158" s="195"/>
      <c r="G158" s="159"/>
      <c r="H158" s="220"/>
      <c r="I158" s="220"/>
    </row>
    <row r="159" spans="1:9" ht="16.5" customHeight="1" x14ac:dyDescent="0.2">
      <c r="A159" s="226">
        <v>3</v>
      </c>
      <c r="B159" s="227"/>
      <c r="C159" s="228"/>
      <c r="D159" s="228" t="s">
        <v>20</v>
      </c>
      <c r="E159" s="160">
        <f>SUM(E160+E167+E178+E180+E183)</f>
        <v>1403909.9400000004</v>
      </c>
      <c r="F159" s="163">
        <f>SUM(F160+F167+F178+F180+F183)</f>
        <v>1655282</v>
      </c>
      <c r="G159" s="160">
        <f>SUM(G160+G167+G178+G180+G183)</f>
        <v>1656514.61</v>
      </c>
      <c r="H159" s="191">
        <f>G159/E159*100</f>
        <v>117.99293977503996</v>
      </c>
      <c r="I159" s="191">
        <f>G159/F159*100</f>
        <v>100.07446525727943</v>
      </c>
    </row>
    <row r="160" spans="1:9" ht="15.75" customHeight="1" x14ac:dyDescent="0.2">
      <c r="A160" s="173">
        <v>31</v>
      </c>
      <c r="B160" s="174"/>
      <c r="C160" s="175"/>
      <c r="D160" s="232" t="s">
        <v>21</v>
      </c>
      <c r="E160" s="162">
        <f>SUM(E161:E166)</f>
        <v>1324730.7800000003</v>
      </c>
      <c r="F160" s="165">
        <v>1470648</v>
      </c>
      <c r="G160" s="162">
        <f>SUM(G161:G166)</f>
        <v>1472412.24</v>
      </c>
      <c r="H160" s="192">
        <f>G160/E160*100</f>
        <v>111.14803567861537</v>
      </c>
      <c r="I160" s="192">
        <f>G160/F160*100</f>
        <v>100.11996344468561</v>
      </c>
    </row>
    <row r="161" spans="1:9" x14ac:dyDescent="0.2">
      <c r="A161" s="169">
        <v>3111</v>
      </c>
      <c r="B161" s="170"/>
      <c r="C161" s="171"/>
      <c r="D161" s="172" t="s">
        <v>38</v>
      </c>
      <c r="E161" s="157">
        <v>1069116.26</v>
      </c>
      <c r="F161" s="140" t="s">
        <v>91</v>
      </c>
      <c r="G161" s="157">
        <v>1191705.6100000001</v>
      </c>
      <c r="H161" s="193">
        <f t="shared" ref="H161:H166" si="32">G161/E161*100</f>
        <v>111.46641900292491</v>
      </c>
      <c r="I161" s="218">
        <v>0</v>
      </c>
    </row>
    <row r="162" spans="1:9" x14ac:dyDescent="0.2">
      <c r="A162" s="169">
        <v>3113</v>
      </c>
      <c r="B162" s="170"/>
      <c r="C162" s="171"/>
      <c r="D162" s="172" t="s">
        <v>39</v>
      </c>
      <c r="E162" s="157">
        <v>10866.75</v>
      </c>
      <c r="F162" s="140" t="s">
        <v>91</v>
      </c>
      <c r="G162" s="157">
        <v>14372.76</v>
      </c>
      <c r="H162" s="193">
        <f t="shared" si="32"/>
        <v>132.2636482849058</v>
      </c>
      <c r="I162" s="218">
        <v>0</v>
      </c>
    </row>
    <row r="163" spans="1:9" x14ac:dyDescent="0.2">
      <c r="A163" s="169">
        <v>3114</v>
      </c>
      <c r="B163" s="170"/>
      <c r="C163" s="171"/>
      <c r="D163" s="172" t="s">
        <v>40</v>
      </c>
      <c r="E163" s="157">
        <v>4466.6099999999997</v>
      </c>
      <c r="F163" s="140" t="s">
        <v>91</v>
      </c>
      <c r="G163" s="157">
        <v>5109</v>
      </c>
      <c r="H163" s="193">
        <f t="shared" si="32"/>
        <v>114.38204813046136</v>
      </c>
      <c r="I163" s="218">
        <v>0</v>
      </c>
    </row>
    <row r="164" spans="1:9" x14ac:dyDescent="0.2">
      <c r="A164" s="169">
        <v>3121</v>
      </c>
      <c r="B164" s="170"/>
      <c r="C164" s="171"/>
      <c r="D164" s="172" t="s">
        <v>41</v>
      </c>
      <c r="E164" s="157">
        <v>67278.62</v>
      </c>
      <c r="F164" s="140" t="s">
        <v>91</v>
      </c>
      <c r="G164" s="157">
        <v>71575.38</v>
      </c>
      <c r="H164" s="193">
        <f t="shared" si="32"/>
        <v>106.38651625137379</v>
      </c>
      <c r="I164" s="218">
        <v>0</v>
      </c>
    </row>
    <row r="165" spans="1:9" x14ac:dyDescent="0.2">
      <c r="A165" s="169">
        <v>3132</v>
      </c>
      <c r="B165" s="170"/>
      <c r="C165" s="171"/>
      <c r="D165" s="172" t="s">
        <v>42</v>
      </c>
      <c r="E165" s="157">
        <v>172641.04</v>
      </c>
      <c r="F165" s="140" t="s">
        <v>91</v>
      </c>
      <c r="G165" s="157">
        <v>189649.49</v>
      </c>
      <c r="H165" s="193">
        <f t="shared" si="32"/>
        <v>109.85191585963567</v>
      </c>
      <c r="I165" s="218">
        <v>0</v>
      </c>
    </row>
    <row r="166" spans="1:9" x14ac:dyDescent="0.2">
      <c r="A166" s="169">
        <v>3133</v>
      </c>
      <c r="B166" s="170"/>
      <c r="C166" s="171"/>
      <c r="D166" s="172" t="s">
        <v>126</v>
      </c>
      <c r="E166" s="157">
        <v>361.5</v>
      </c>
      <c r="F166" s="140" t="s">
        <v>91</v>
      </c>
      <c r="G166" s="157">
        <v>0</v>
      </c>
      <c r="H166" s="193">
        <f t="shared" si="32"/>
        <v>0</v>
      </c>
      <c r="I166" s="218">
        <v>0</v>
      </c>
    </row>
    <row r="167" spans="1:9" ht="15.75" customHeight="1" x14ac:dyDescent="0.2">
      <c r="A167" s="173">
        <v>32</v>
      </c>
      <c r="B167" s="174"/>
      <c r="C167" s="175"/>
      <c r="D167" s="232" t="s">
        <v>24</v>
      </c>
      <c r="E167" s="162">
        <f>SUM(E168:E177)</f>
        <v>59210.599999999991</v>
      </c>
      <c r="F167" s="165">
        <v>168574</v>
      </c>
      <c r="G167" s="162">
        <f>SUM(G168:G177)</f>
        <v>168123.38</v>
      </c>
      <c r="H167" s="192">
        <f>G167/E167*100</f>
        <v>283.9413550952026</v>
      </c>
      <c r="I167" s="192">
        <f>G167/F167*100</f>
        <v>99.732687128501425</v>
      </c>
    </row>
    <row r="168" spans="1:9" x14ac:dyDescent="0.2">
      <c r="A168" s="169">
        <v>3211</v>
      </c>
      <c r="B168" s="170"/>
      <c r="C168" s="171"/>
      <c r="D168" s="172" t="s">
        <v>43</v>
      </c>
      <c r="E168" s="157">
        <v>169.89</v>
      </c>
      <c r="F168" s="140" t="s">
        <v>91</v>
      </c>
      <c r="G168" s="157">
        <v>373.65</v>
      </c>
      <c r="H168" s="193">
        <f t="shared" ref="H168:H177" si="33">G168/E168*100</f>
        <v>219.93642945435283</v>
      </c>
      <c r="I168" s="218">
        <v>0</v>
      </c>
    </row>
    <row r="169" spans="1:9" x14ac:dyDescent="0.2">
      <c r="A169" s="169">
        <v>3212</v>
      </c>
      <c r="B169" s="170"/>
      <c r="C169" s="171"/>
      <c r="D169" s="172" t="s">
        <v>44</v>
      </c>
      <c r="E169" s="157">
        <v>41157.480000000003</v>
      </c>
      <c r="F169" s="140" t="s">
        <v>91</v>
      </c>
      <c r="G169" s="157">
        <v>56369.48</v>
      </c>
      <c r="H169" s="193">
        <f t="shared" si="33"/>
        <v>136.96047474237974</v>
      </c>
      <c r="I169" s="218">
        <v>0</v>
      </c>
    </row>
    <row r="170" spans="1:9" x14ac:dyDescent="0.2">
      <c r="A170" s="169">
        <v>3213</v>
      </c>
      <c r="B170" s="170"/>
      <c r="C170" s="171"/>
      <c r="D170" s="172" t="s">
        <v>45</v>
      </c>
      <c r="E170" s="157">
        <v>285.35000000000002</v>
      </c>
      <c r="F170" s="140" t="s">
        <v>91</v>
      </c>
      <c r="G170" s="157">
        <v>0</v>
      </c>
      <c r="H170" s="193">
        <f t="shared" si="33"/>
        <v>0</v>
      </c>
      <c r="I170" s="218">
        <v>0</v>
      </c>
    </row>
    <row r="171" spans="1:9" x14ac:dyDescent="0.2">
      <c r="A171" s="169">
        <v>3221</v>
      </c>
      <c r="B171" s="170"/>
      <c r="C171" s="171"/>
      <c r="D171" s="172" t="s">
        <v>47</v>
      </c>
      <c r="E171" s="157">
        <v>77</v>
      </c>
      <c r="F171" s="140" t="s">
        <v>91</v>
      </c>
      <c r="G171" s="157">
        <v>0</v>
      </c>
      <c r="H171" s="193">
        <f t="shared" si="33"/>
        <v>0</v>
      </c>
      <c r="I171" s="218">
        <v>0</v>
      </c>
    </row>
    <row r="172" spans="1:9" x14ac:dyDescent="0.2">
      <c r="A172" s="169">
        <v>3222</v>
      </c>
      <c r="B172" s="170"/>
      <c r="C172" s="171"/>
      <c r="D172" s="172" t="s">
        <v>48</v>
      </c>
      <c r="E172" s="157">
        <v>279.18</v>
      </c>
      <c r="F172" s="140" t="s">
        <v>91</v>
      </c>
      <c r="G172" s="157">
        <v>105709.98</v>
      </c>
      <c r="H172" s="193">
        <f t="shared" si="33"/>
        <v>37864.453041048786</v>
      </c>
      <c r="I172" s="218">
        <v>0</v>
      </c>
    </row>
    <row r="173" spans="1:9" x14ac:dyDescent="0.2">
      <c r="A173" s="169">
        <v>3236</v>
      </c>
      <c r="B173" s="170"/>
      <c r="C173" s="171"/>
      <c r="D173" s="172" t="s">
        <v>57</v>
      </c>
      <c r="E173" s="157">
        <v>210.7</v>
      </c>
      <c r="F173" s="140" t="s">
        <v>91</v>
      </c>
      <c r="G173" s="157">
        <v>0</v>
      </c>
      <c r="H173" s="193">
        <f t="shared" si="33"/>
        <v>0</v>
      </c>
      <c r="I173" s="218">
        <v>0</v>
      </c>
    </row>
    <row r="174" spans="1:9" x14ac:dyDescent="0.2">
      <c r="A174" s="169">
        <v>3237</v>
      </c>
      <c r="B174" s="170"/>
      <c r="C174" s="171"/>
      <c r="D174" s="172" t="s">
        <v>58</v>
      </c>
      <c r="E174" s="157">
        <v>263.45</v>
      </c>
      <c r="F174" s="140" t="s">
        <v>91</v>
      </c>
      <c r="G174" s="157">
        <v>637.16999999999996</v>
      </c>
      <c r="H174" s="193">
        <f t="shared" si="33"/>
        <v>241.85613968494971</v>
      </c>
      <c r="I174" s="218">
        <v>0</v>
      </c>
    </row>
    <row r="175" spans="1:9" x14ac:dyDescent="0.2">
      <c r="A175" s="169">
        <v>3239</v>
      </c>
      <c r="B175" s="170"/>
      <c r="C175" s="171"/>
      <c r="D175" s="172" t="s">
        <v>60</v>
      </c>
      <c r="E175" s="157">
        <v>232.27</v>
      </c>
      <c r="F175" s="140" t="s">
        <v>91</v>
      </c>
      <c r="G175" s="157">
        <v>693.1</v>
      </c>
      <c r="H175" s="193">
        <f t="shared" si="33"/>
        <v>298.40272097128337</v>
      </c>
      <c r="I175" s="218">
        <v>0</v>
      </c>
    </row>
    <row r="176" spans="1:9" x14ac:dyDescent="0.2">
      <c r="A176" s="169">
        <v>3295</v>
      </c>
      <c r="B176" s="170"/>
      <c r="C176" s="171"/>
      <c r="D176" s="172" t="s">
        <v>63</v>
      </c>
      <c r="E176" s="157">
        <v>3981.68</v>
      </c>
      <c r="F176" s="140" t="s">
        <v>91</v>
      </c>
      <c r="G176" s="157">
        <v>4340</v>
      </c>
      <c r="H176" s="193">
        <f t="shared" si="33"/>
        <v>108.99921641116312</v>
      </c>
      <c r="I176" s="218">
        <v>0</v>
      </c>
    </row>
    <row r="177" spans="1:9" x14ac:dyDescent="0.2">
      <c r="A177" s="169">
        <v>3296</v>
      </c>
      <c r="B177" s="170"/>
      <c r="C177" s="171"/>
      <c r="D177" s="172" t="s">
        <v>64</v>
      </c>
      <c r="E177" s="157">
        <v>12553.6</v>
      </c>
      <c r="F177" s="140" t="s">
        <v>91</v>
      </c>
      <c r="G177" s="157">
        <v>0</v>
      </c>
      <c r="H177" s="193">
        <f t="shared" si="33"/>
        <v>0</v>
      </c>
      <c r="I177" s="218">
        <v>0</v>
      </c>
    </row>
    <row r="178" spans="1:9" ht="15.75" customHeight="1" x14ac:dyDescent="0.2">
      <c r="A178" s="173">
        <v>34</v>
      </c>
      <c r="B178" s="174"/>
      <c r="C178" s="175"/>
      <c r="D178" s="232" t="s">
        <v>36</v>
      </c>
      <c r="E178" s="162">
        <f>E179</f>
        <v>8099.37</v>
      </c>
      <c r="F178" s="165">
        <f>F179</f>
        <v>0</v>
      </c>
      <c r="G178" s="162">
        <f>G179</f>
        <v>0</v>
      </c>
      <c r="H178" s="192">
        <f>G178/E178*100</f>
        <v>0</v>
      </c>
      <c r="I178" s="192">
        <v>0</v>
      </c>
    </row>
    <row r="179" spans="1:9" x14ac:dyDescent="0.2">
      <c r="A179" s="169">
        <v>3433</v>
      </c>
      <c r="B179" s="170"/>
      <c r="C179" s="171"/>
      <c r="D179" s="172" t="s">
        <v>66</v>
      </c>
      <c r="E179" s="157">
        <v>8099.37</v>
      </c>
      <c r="F179" s="140">
        <v>0</v>
      </c>
      <c r="G179" s="157">
        <v>0</v>
      </c>
      <c r="H179" s="193">
        <f t="shared" ref="H179" si="34">G179/E179*100</f>
        <v>0</v>
      </c>
      <c r="I179" s="218">
        <v>0</v>
      </c>
    </row>
    <row r="180" spans="1:9" ht="24" customHeight="1" x14ac:dyDescent="0.2">
      <c r="A180" s="173">
        <v>37</v>
      </c>
      <c r="B180" s="174"/>
      <c r="C180" s="175"/>
      <c r="D180" s="232" t="s">
        <v>37</v>
      </c>
      <c r="E180" s="162">
        <f>E181+E182</f>
        <v>11869.19</v>
      </c>
      <c r="F180" s="165">
        <v>14919</v>
      </c>
      <c r="G180" s="162">
        <f>G181+G182</f>
        <v>14838.09</v>
      </c>
      <c r="H180" s="192">
        <f>G180/E180*100</f>
        <v>125.01350134255161</v>
      </c>
      <c r="I180" s="192">
        <f>G180/F180*100</f>
        <v>99.457671425698777</v>
      </c>
    </row>
    <row r="181" spans="1:9" x14ac:dyDescent="0.2">
      <c r="A181" s="169">
        <v>3721</v>
      </c>
      <c r="B181" s="170"/>
      <c r="C181" s="171"/>
      <c r="D181" s="172" t="s">
        <v>67</v>
      </c>
      <c r="E181" s="157">
        <v>3133.53</v>
      </c>
      <c r="F181" s="140" t="s">
        <v>91</v>
      </c>
      <c r="G181" s="157">
        <v>4118.71</v>
      </c>
      <c r="H181" s="193">
        <f t="shared" ref="H181:H182" si="35">G181/E181*100</f>
        <v>131.43994153558447</v>
      </c>
      <c r="I181" s="218">
        <v>0</v>
      </c>
    </row>
    <row r="182" spans="1:9" x14ac:dyDescent="0.2">
      <c r="A182" s="169">
        <v>3722</v>
      </c>
      <c r="B182" s="170"/>
      <c r="C182" s="171"/>
      <c r="D182" s="172" t="s">
        <v>68</v>
      </c>
      <c r="E182" s="157">
        <v>8735.66</v>
      </c>
      <c r="F182" s="140" t="s">
        <v>91</v>
      </c>
      <c r="G182" s="157">
        <v>10719.38</v>
      </c>
      <c r="H182" s="193">
        <f t="shared" si="35"/>
        <v>122.70830137619824</v>
      </c>
      <c r="I182" s="218">
        <v>0</v>
      </c>
    </row>
    <row r="183" spans="1:9" x14ac:dyDescent="0.2">
      <c r="A183" s="173">
        <v>38</v>
      </c>
      <c r="B183" s="174"/>
      <c r="C183" s="175"/>
      <c r="D183" s="232" t="s">
        <v>161</v>
      </c>
      <c r="E183" s="161">
        <f>E184</f>
        <v>0</v>
      </c>
      <c r="F183" s="164">
        <v>1141</v>
      </c>
      <c r="G183" s="161">
        <f>G184</f>
        <v>1140.9000000000001</v>
      </c>
      <c r="H183" s="192">
        <v>0</v>
      </c>
      <c r="I183" s="192">
        <v>0</v>
      </c>
    </row>
    <row r="184" spans="1:9" x14ac:dyDescent="0.2">
      <c r="A184" s="169">
        <v>3812</v>
      </c>
      <c r="B184" s="170"/>
      <c r="C184" s="171"/>
      <c r="D184" s="172" t="s">
        <v>162</v>
      </c>
      <c r="E184" s="189">
        <v>0</v>
      </c>
      <c r="F184" s="190" t="s">
        <v>91</v>
      </c>
      <c r="G184" s="189">
        <v>1140.9000000000001</v>
      </c>
      <c r="H184" s="193">
        <v>0</v>
      </c>
      <c r="I184" s="218">
        <v>0</v>
      </c>
    </row>
    <row r="185" spans="1:9" ht="15.75" customHeight="1" x14ac:dyDescent="0.2">
      <c r="A185" s="226">
        <v>4</v>
      </c>
      <c r="B185" s="227"/>
      <c r="C185" s="228"/>
      <c r="D185" s="228" t="s">
        <v>33</v>
      </c>
      <c r="E185" s="160">
        <f t="shared" ref="E185:G185" si="36">E186</f>
        <v>15098.9</v>
      </c>
      <c r="F185" s="163">
        <f t="shared" si="36"/>
        <v>15900</v>
      </c>
      <c r="G185" s="160">
        <f t="shared" si="36"/>
        <v>15899.81</v>
      </c>
      <c r="H185" s="191">
        <f>G185/E185*100</f>
        <v>105.30442615024936</v>
      </c>
      <c r="I185" s="191">
        <f>G185/F185*100</f>
        <v>99.998805031446537</v>
      </c>
    </row>
    <row r="186" spans="1:9" ht="15" customHeight="1" x14ac:dyDescent="0.2">
      <c r="A186" s="173">
        <v>42</v>
      </c>
      <c r="B186" s="174"/>
      <c r="C186" s="175"/>
      <c r="D186" s="232" t="s">
        <v>33</v>
      </c>
      <c r="E186" s="162">
        <f>E187</f>
        <v>15098.9</v>
      </c>
      <c r="F186" s="165">
        <v>15900</v>
      </c>
      <c r="G186" s="162">
        <f>G187</f>
        <v>15899.81</v>
      </c>
      <c r="H186" s="192">
        <f>G186/E186*100</f>
        <v>105.30442615024936</v>
      </c>
      <c r="I186" s="192">
        <f>G186/F186*100</f>
        <v>99.998805031446537</v>
      </c>
    </row>
    <row r="187" spans="1:9" x14ac:dyDescent="0.2">
      <c r="A187" s="169">
        <v>4241</v>
      </c>
      <c r="B187" s="170"/>
      <c r="C187" s="171"/>
      <c r="D187" s="172" t="s">
        <v>71</v>
      </c>
      <c r="E187" s="157">
        <v>15098.9</v>
      </c>
      <c r="F187" s="140" t="s">
        <v>91</v>
      </c>
      <c r="G187" s="157">
        <v>15899.81</v>
      </c>
      <c r="H187" s="193">
        <f t="shared" ref="H187" si="37">G187/E187*100</f>
        <v>105.30442615024936</v>
      </c>
      <c r="I187" s="218">
        <v>0</v>
      </c>
    </row>
    <row r="188" spans="1:9" ht="25.5" customHeight="1" x14ac:dyDescent="0.2">
      <c r="A188" s="265" t="s">
        <v>117</v>
      </c>
      <c r="B188" s="266"/>
      <c r="C188" s="267"/>
      <c r="D188" s="228" t="s">
        <v>120</v>
      </c>
      <c r="E188" s="158"/>
      <c r="F188" s="188"/>
      <c r="G188" s="158"/>
      <c r="H188" s="191"/>
      <c r="I188" s="191"/>
    </row>
    <row r="189" spans="1:9" x14ac:dyDescent="0.2">
      <c r="A189" s="262" t="s">
        <v>111</v>
      </c>
      <c r="B189" s="263"/>
      <c r="C189" s="264"/>
      <c r="D189" s="230" t="s">
        <v>32</v>
      </c>
      <c r="E189" s="159"/>
      <c r="F189" s="195"/>
      <c r="G189" s="159"/>
      <c r="H189" s="220"/>
      <c r="I189" s="220"/>
    </row>
    <row r="190" spans="1:9" ht="16.5" customHeight="1" x14ac:dyDescent="0.2">
      <c r="A190" s="226">
        <v>3</v>
      </c>
      <c r="B190" s="227"/>
      <c r="C190" s="228"/>
      <c r="D190" s="228" t="s">
        <v>20</v>
      </c>
      <c r="E190" s="160">
        <f t="shared" ref="E190:G190" si="38">E191</f>
        <v>21707.629999999997</v>
      </c>
      <c r="F190" s="163">
        <f t="shared" si="38"/>
        <v>22560</v>
      </c>
      <c r="G190" s="160">
        <f t="shared" si="38"/>
        <v>12137.54</v>
      </c>
      <c r="H190" s="191">
        <f>G190/E190*100</f>
        <v>55.913704075479465</v>
      </c>
      <c r="I190" s="191">
        <f>G190/F190*100</f>
        <v>53.801152482269508</v>
      </c>
    </row>
    <row r="191" spans="1:9" ht="15.75" customHeight="1" x14ac:dyDescent="0.2">
      <c r="A191" s="173">
        <v>32</v>
      </c>
      <c r="B191" s="174"/>
      <c r="C191" s="175"/>
      <c r="D191" s="232" t="s">
        <v>24</v>
      </c>
      <c r="E191" s="162">
        <f>SUM(E192:E197)</f>
        <v>21707.629999999997</v>
      </c>
      <c r="F191" s="165">
        <v>22560</v>
      </c>
      <c r="G191" s="162">
        <f>SUM(G192:G197)</f>
        <v>12137.54</v>
      </c>
      <c r="H191" s="192">
        <f>G191/E191*100</f>
        <v>55.913704075479465</v>
      </c>
      <c r="I191" s="192">
        <f>G191/F191*100</f>
        <v>53.801152482269508</v>
      </c>
    </row>
    <row r="192" spans="1:9" x14ac:dyDescent="0.2">
      <c r="A192" s="169">
        <v>3221</v>
      </c>
      <c r="B192" s="170"/>
      <c r="C192" s="171"/>
      <c r="D192" s="172" t="s">
        <v>47</v>
      </c>
      <c r="E192" s="157">
        <v>2158.9899999999998</v>
      </c>
      <c r="F192" s="140" t="s">
        <v>91</v>
      </c>
      <c r="G192" s="157">
        <v>0</v>
      </c>
      <c r="H192" s="193">
        <f t="shared" ref="H192:H197" si="39">G192/E192*100</f>
        <v>0</v>
      </c>
      <c r="I192" s="218">
        <v>0</v>
      </c>
    </row>
    <row r="193" spans="1:9" x14ac:dyDescent="0.2">
      <c r="A193" s="169">
        <v>3222</v>
      </c>
      <c r="B193" s="170"/>
      <c r="C193" s="171"/>
      <c r="D193" s="172" t="s">
        <v>48</v>
      </c>
      <c r="E193" s="157">
        <v>18095.93</v>
      </c>
      <c r="F193" s="140" t="s">
        <v>91</v>
      </c>
      <c r="G193" s="157">
        <v>11583.84</v>
      </c>
      <c r="H193" s="193">
        <f t="shared" si="39"/>
        <v>64.013510220253949</v>
      </c>
      <c r="I193" s="218">
        <v>0</v>
      </c>
    </row>
    <row r="194" spans="1:9" x14ac:dyDescent="0.2">
      <c r="A194" s="169">
        <v>3231</v>
      </c>
      <c r="B194" s="170"/>
      <c r="C194" s="171"/>
      <c r="D194" s="172" t="s">
        <v>53</v>
      </c>
      <c r="E194" s="157">
        <v>68.849999999999994</v>
      </c>
      <c r="F194" s="140" t="s">
        <v>91</v>
      </c>
      <c r="G194" s="157">
        <v>0</v>
      </c>
      <c r="H194" s="193">
        <f t="shared" si="39"/>
        <v>0</v>
      </c>
      <c r="I194" s="218">
        <v>0</v>
      </c>
    </row>
    <row r="195" spans="1:9" x14ac:dyDescent="0.2">
      <c r="A195" s="169">
        <v>3238</v>
      </c>
      <c r="B195" s="170"/>
      <c r="C195" s="171"/>
      <c r="D195" s="172" t="s">
        <v>59</v>
      </c>
      <c r="E195" s="157">
        <v>273.74</v>
      </c>
      <c r="F195" s="140" t="s">
        <v>91</v>
      </c>
      <c r="G195" s="157">
        <v>0</v>
      </c>
      <c r="H195" s="193">
        <f t="shared" si="39"/>
        <v>0</v>
      </c>
      <c r="I195" s="218">
        <v>0</v>
      </c>
    </row>
    <row r="196" spans="1:9" x14ac:dyDescent="0.2">
      <c r="A196" s="169">
        <v>3239</v>
      </c>
      <c r="B196" s="170"/>
      <c r="C196" s="171"/>
      <c r="D196" s="172" t="s">
        <v>60</v>
      </c>
      <c r="E196" s="157">
        <v>932.27</v>
      </c>
      <c r="F196" s="140" t="s">
        <v>91</v>
      </c>
      <c r="G196" s="157">
        <v>553.70000000000005</v>
      </c>
      <c r="H196" s="193">
        <f t="shared" si="39"/>
        <v>59.392665215012819</v>
      </c>
      <c r="I196" s="218">
        <v>0</v>
      </c>
    </row>
    <row r="197" spans="1:9" x14ac:dyDescent="0.2">
      <c r="A197" s="169">
        <v>3299</v>
      </c>
      <c r="B197" s="170"/>
      <c r="C197" s="171"/>
      <c r="D197" s="172" t="s">
        <v>35</v>
      </c>
      <c r="E197" s="157">
        <v>177.85</v>
      </c>
      <c r="F197" s="140" t="s">
        <v>91</v>
      </c>
      <c r="G197" s="157">
        <v>0</v>
      </c>
      <c r="H197" s="193">
        <f t="shared" si="39"/>
        <v>0</v>
      </c>
      <c r="I197" s="218">
        <v>0</v>
      </c>
    </row>
    <row r="198" spans="1:9" x14ac:dyDescent="0.2">
      <c r="A198" s="262" t="s">
        <v>102</v>
      </c>
      <c r="B198" s="263"/>
      <c r="C198" s="264"/>
      <c r="D198" s="230" t="s">
        <v>125</v>
      </c>
      <c r="E198" s="159"/>
      <c r="F198" s="195"/>
      <c r="G198" s="159"/>
      <c r="H198" s="220"/>
      <c r="I198" s="220"/>
    </row>
    <row r="199" spans="1:9" ht="16.5" customHeight="1" x14ac:dyDescent="0.2">
      <c r="A199" s="226">
        <v>3</v>
      </c>
      <c r="B199" s="227"/>
      <c r="C199" s="228"/>
      <c r="D199" s="228" t="s">
        <v>20</v>
      </c>
      <c r="E199" s="160">
        <f>E200+E204+E216</f>
        <v>49584.460000000006</v>
      </c>
      <c r="F199" s="163">
        <f>F200+F204+F216</f>
        <v>75320</v>
      </c>
      <c r="G199" s="160">
        <f>G200+G204+G216</f>
        <v>72895.990000000005</v>
      </c>
      <c r="H199" s="191">
        <f t="shared" ref="H199:H213" si="40">G199/E199*100</f>
        <v>147.01378214061421</v>
      </c>
      <c r="I199" s="191">
        <f>G199/F199*100</f>
        <v>96.781718003186413</v>
      </c>
    </row>
    <row r="200" spans="1:9" ht="15.75" customHeight="1" x14ac:dyDescent="0.2">
      <c r="A200" s="173">
        <v>31</v>
      </c>
      <c r="B200" s="174"/>
      <c r="C200" s="175"/>
      <c r="D200" s="232" t="s">
        <v>21</v>
      </c>
      <c r="E200" s="162">
        <f>SUM(E201:E203)</f>
        <v>44831.01</v>
      </c>
      <c r="F200" s="165">
        <v>60523</v>
      </c>
      <c r="G200" s="162">
        <f>SUM(G201:G203)</f>
        <v>61527.600000000006</v>
      </c>
      <c r="H200" s="192">
        <f t="shared" si="40"/>
        <v>137.24339469487751</v>
      </c>
      <c r="I200" s="192">
        <f>G200/F200*100</f>
        <v>101.65986484476977</v>
      </c>
    </row>
    <row r="201" spans="1:9" x14ac:dyDescent="0.2">
      <c r="A201" s="169">
        <v>3111</v>
      </c>
      <c r="B201" s="170"/>
      <c r="C201" s="171"/>
      <c r="D201" s="172" t="s">
        <v>38</v>
      </c>
      <c r="E201" s="157">
        <v>29728.21</v>
      </c>
      <c r="F201" s="140" t="s">
        <v>91</v>
      </c>
      <c r="G201" s="157">
        <v>41169.4</v>
      </c>
      <c r="H201" s="193">
        <f t="shared" si="40"/>
        <v>138.48597006008771</v>
      </c>
      <c r="I201" s="218">
        <v>0</v>
      </c>
    </row>
    <row r="202" spans="1:9" x14ac:dyDescent="0.2">
      <c r="A202" s="169">
        <v>3121</v>
      </c>
      <c r="B202" s="170"/>
      <c r="C202" s="171"/>
      <c r="D202" s="172" t="s">
        <v>41</v>
      </c>
      <c r="E202" s="157">
        <v>11035.59</v>
      </c>
      <c r="F202" s="140" t="s">
        <v>91</v>
      </c>
      <c r="G202" s="157">
        <v>13565.26</v>
      </c>
      <c r="H202" s="193">
        <f t="shared" si="40"/>
        <v>122.92283421185455</v>
      </c>
      <c r="I202" s="218">
        <v>0</v>
      </c>
    </row>
    <row r="203" spans="1:9" x14ac:dyDescent="0.2">
      <c r="A203" s="169">
        <v>3132</v>
      </c>
      <c r="B203" s="170"/>
      <c r="C203" s="171"/>
      <c r="D203" s="172" t="s">
        <v>42</v>
      </c>
      <c r="E203" s="157">
        <v>4067.21</v>
      </c>
      <c r="F203" s="140" t="s">
        <v>91</v>
      </c>
      <c r="G203" s="157">
        <v>6792.94</v>
      </c>
      <c r="H203" s="193">
        <f t="shared" si="40"/>
        <v>167.01719360446103</v>
      </c>
      <c r="I203" s="218">
        <v>0</v>
      </c>
    </row>
    <row r="204" spans="1:9" ht="15.75" customHeight="1" x14ac:dyDescent="0.2">
      <c r="A204" s="173">
        <v>32</v>
      </c>
      <c r="B204" s="174"/>
      <c r="C204" s="175"/>
      <c r="D204" s="232" t="s">
        <v>24</v>
      </c>
      <c r="E204" s="162">
        <f>SUM(E205:E215)</f>
        <v>4753.4500000000007</v>
      </c>
      <c r="F204" s="165">
        <v>14647</v>
      </c>
      <c r="G204" s="162">
        <f>SUM(G205:G215)</f>
        <v>11224.210000000001</v>
      </c>
      <c r="H204" s="192">
        <f t="shared" si="40"/>
        <v>236.12765465083254</v>
      </c>
      <c r="I204" s="192">
        <f>G204/F204*100</f>
        <v>76.631460367310723</v>
      </c>
    </row>
    <row r="205" spans="1:9" x14ac:dyDescent="0.2">
      <c r="A205" s="169">
        <v>3211</v>
      </c>
      <c r="B205" s="170"/>
      <c r="C205" s="171"/>
      <c r="D205" s="172" t="s">
        <v>43</v>
      </c>
      <c r="E205" s="157"/>
      <c r="F205" s="140" t="s">
        <v>91</v>
      </c>
      <c r="G205" s="157">
        <v>80.959999999999994</v>
      </c>
      <c r="H205" s="193">
        <v>0</v>
      </c>
      <c r="I205" s="218">
        <v>0</v>
      </c>
    </row>
    <row r="206" spans="1:9" x14ac:dyDescent="0.2">
      <c r="A206" s="169">
        <v>3212</v>
      </c>
      <c r="B206" s="170"/>
      <c r="C206" s="171"/>
      <c r="D206" s="172" t="s">
        <v>44</v>
      </c>
      <c r="E206" s="157">
        <v>697.86</v>
      </c>
      <c r="F206" s="140" t="s">
        <v>91</v>
      </c>
      <c r="G206" s="157">
        <v>1369.11</v>
      </c>
      <c r="H206" s="193">
        <f t="shared" si="40"/>
        <v>196.18691428080129</v>
      </c>
      <c r="I206" s="218">
        <v>0</v>
      </c>
    </row>
    <row r="207" spans="1:9" x14ac:dyDescent="0.2">
      <c r="A207" s="169">
        <v>3214</v>
      </c>
      <c r="B207" s="170"/>
      <c r="C207" s="171"/>
      <c r="D207" s="172" t="s">
        <v>46</v>
      </c>
      <c r="E207" s="157">
        <v>610.52</v>
      </c>
      <c r="F207" s="140" t="s">
        <v>91</v>
      </c>
      <c r="G207" s="157">
        <v>819.2</v>
      </c>
      <c r="H207" s="193">
        <f t="shared" si="40"/>
        <v>134.18069842101815</v>
      </c>
      <c r="I207" s="218">
        <v>0</v>
      </c>
    </row>
    <row r="208" spans="1:9" x14ac:dyDescent="0.2">
      <c r="A208" s="169">
        <v>3221</v>
      </c>
      <c r="B208" s="170"/>
      <c r="C208" s="171"/>
      <c r="D208" s="172" t="s">
        <v>47</v>
      </c>
      <c r="E208" s="157">
        <v>971.18</v>
      </c>
      <c r="F208" s="140" t="s">
        <v>91</v>
      </c>
      <c r="G208" s="157">
        <v>4166.32</v>
      </c>
      <c r="H208" s="193">
        <f t="shared" si="40"/>
        <v>428.99565477048543</v>
      </c>
      <c r="I208" s="218">
        <v>0</v>
      </c>
    </row>
    <row r="209" spans="1:10" x14ac:dyDescent="0.2">
      <c r="A209" s="169">
        <v>3222</v>
      </c>
      <c r="B209" s="170"/>
      <c r="C209" s="171"/>
      <c r="D209" s="172" t="s">
        <v>48</v>
      </c>
      <c r="E209" s="157">
        <v>1039.07</v>
      </c>
      <c r="F209" s="140" t="s">
        <v>91</v>
      </c>
      <c r="G209" s="157">
        <v>400</v>
      </c>
      <c r="H209" s="193">
        <f t="shared" si="40"/>
        <v>38.495962735908073</v>
      </c>
      <c r="I209" s="218">
        <v>0</v>
      </c>
    </row>
    <row r="210" spans="1:10" x14ac:dyDescent="0.2">
      <c r="A210" s="169">
        <v>3225</v>
      </c>
      <c r="B210" s="170"/>
      <c r="C210" s="171"/>
      <c r="D210" s="172" t="s">
        <v>51</v>
      </c>
      <c r="E210" s="157">
        <v>0</v>
      </c>
      <c r="F210" s="140" t="s">
        <v>91</v>
      </c>
      <c r="G210" s="157">
        <v>691.55</v>
      </c>
      <c r="H210" s="193">
        <v>0</v>
      </c>
      <c r="I210" s="218">
        <v>0</v>
      </c>
      <c r="J210" s="151" t="s">
        <v>91</v>
      </c>
    </row>
    <row r="211" spans="1:10" x14ac:dyDescent="0.2">
      <c r="A211" s="169">
        <v>3231</v>
      </c>
      <c r="B211" s="170"/>
      <c r="C211" s="171"/>
      <c r="D211" s="172" t="s">
        <v>53</v>
      </c>
      <c r="E211" s="157">
        <v>69.59</v>
      </c>
      <c r="F211" s="140" t="s">
        <v>91</v>
      </c>
      <c r="G211" s="157">
        <v>82.05</v>
      </c>
      <c r="H211" s="193">
        <f t="shared" si="40"/>
        <v>117.90487138956746</v>
      </c>
      <c r="I211" s="218">
        <v>0</v>
      </c>
    </row>
    <row r="212" spans="1:10" x14ac:dyDescent="0.2">
      <c r="A212" s="169">
        <v>3238</v>
      </c>
      <c r="B212" s="170"/>
      <c r="C212" s="171"/>
      <c r="D212" s="172" t="s">
        <v>59</v>
      </c>
      <c r="E212" s="157">
        <v>91.25</v>
      </c>
      <c r="F212" s="140" t="s">
        <v>91</v>
      </c>
      <c r="G212" s="157">
        <v>607.5</v>
      </c>
      <c r="H212" s="193">
        <f t="shared" si="40"/>
        <v>665.7534246575342</v>
      </c>
      <c r="I212" s="218">
        <v>0</v>
      </c>
    </row>
    <row r="213" spans="1:10" x14ac:dyDescent="0.2">
      <c r="A213" s="169">
        <v>3239</v>
      </c>
      <c r="B213" s="170"/>
      <c r="C213" s="171"/>
      <c r="D213" s="172" t="s">
        <v>60</v>
      </c>
      <c r="E213" s="157">
        <v>1273.98</v>
      </c>
      <c r="F213" s="140" t="s">
        <v>91</v>
      </c>
      <c r="G213" s="157">
        <v>2824.58</v>
      </c>
      <c r="H213" s="193">
        <f t="shared" si="40"/>
        <v>221.71305671988569</v>
      </c>
      <c r="I213" s="218">
        <v>0</v>
      </c>
    </row>
    <row r="214" spans="1:10" x14ac:dyDescent="0.2">
      <c r="A214" s="169">
        <v>3295</v>
      </c>
      <c r="B214" s="170"/>
      <c r="C214" s="171"/>
      <c r="D214" s="172" t="s">
        <v>186</v>
      </c>
      <c r="E214" s="157">
        <v>0</v>
      </c>
      <c r="F214" s="140" t="s">
        <v>91</v>
      </c>
      <c r="G214" s="157">
        <v>49.77</v>
      </c>
      <c r="H214" s="193">
        <v>0</v>
      </c>
      <c r="I214" s="218">
        <v>0</v>
      </c>
    </row>
    <row r="215" spans="1:10" x14ac:dyDescent="0.2">
      <c r="A215" s="169">
        <v>3299</v>
      </c>
      <c r="B215" s="170"/>
      <c r="C215" s="171"/>
      <c r="D215" s="172" t="s">
        <v>35</v>
      </c>
      <c r="E215" s="157">
        <v>0</v>
      </c>
      <c r="F215" s="140" t="s">
        <v>91</v>
      </c>
      <c r="G215" s="157">
        <v>133.16999999999999</v>
      </c>
      <c r="H215" s="193">
        <v>0</v>
      </c>
      <c r="I215" s="218">
        <v>0</v>
      </c>
    </row>
    <row r="216" spans="1:10" ht="15.75" customHeight="1" x14ac:dyDescent="0.2">
      <c r="A216" s="173">
        <v>34</v>
      </c>
      <c r="B216" s="174"/>
      <c r="C216" s="175"/>
      <c r="D216" s="232" t="s">
        <v>36</v>
      </c>
      <c r="E216" s="162">
        <f>E217</f>
        <v>0</v>
      </c>
      <c r="F216" s="165">
        <v>150</v>
      </c>
      <c r="G216" s="162">
        <f>G217</f>
        <v>144.18</v>
      </c>
      <c r="H216" s="192">
        <v>0</v>
      </c>
      <c r="I216" s="192">
        <f>G216/F216*100</f>
        <v>96.12</v>
      </c>
    </row>
    <row r="217" spans="1:10" x14ac:dyDescent="0.2">
      <c r="A217" s="169">
        <v>3433</v>
      </c>
      <c r="B217" s="170"/>
      <c r="C217" s="171"/>
      <c r="D217" s="172" t="s">
        <v>66</v>
      </c>
      <c r="E217" s="157">
        <v>0</v>
      </c>
      <c r="F217" s="140" t="s">
        <v>91</v>
      </c>
      <c r="G217" s="157">
        <v>144.18</v>
      </c>
      <c r="H217" s="193">
        <v>0</v>
      </c>
      <c r="I217" s="218">
        <v>0</v>
      </c>
    </row>
    <row r="218" spans="1:10" ht="15.75" customHeight="1" x14ac:dyDescent="0.2">
      <c r="A218" s="226">
        <v>4</v>
      </c>
      <c r="B218" s="227"/>
      <c r="C218" s="228"/>
      <c r="D218" s="228" t="s">
        <v>33</v>
      </c>
      <c r="E218" s="160">
        <f t="shared" ref="E218:G218" si="41">E219</f>
        <v>0</v>
      </c>
      <c r="F218" s="163">
        <f t="shared" si="41"/>
        <v>5000</v>
      </c>
      <c r="G218" s="160">
        <f t="shared" si="41"/>
        <v>0</v>
      </c>
      <c r="H218" s="191">
        <v>0</v>
      </c>
      <c r="I218" s="191">
        <f>G218/F218*100</f>
        <v>0</v>
      </c>
    </row>
    <row r="219" spans="1:10" ht="13.5" customHeight="1" x14ac:dyDescent="0.2">
      <c r="A219" s="173">
        <v>42</v>
      </c>
      <c r="B219" s="174"/>
      <c r="C219" s="175"/>
      <c r="D219" s="232" t="s">
        <v>33</v>
      </c>
      <c r="E219" s="162">
        <f>E220</f>
        <v>0</v>
      </c>
      <c r="F219" s="165">
        <v>5000</v>
      </c>
      <c r="G219" s="162">
        <f>G220</f>
        <v>0</v>
      </c>
      <c r="H219" s="192">
        <v>0</v>
      </c>
      <c r="I219" s="192">
        <f>G219/F219*100</f>
        <v>0</v>
      </c>
    </row>
    <row r="220" spans="1:10" x14ac:dyDescent="0.2">
      <c r="A220" s="169">
        <v>4227</v>
      </c>
      <c r="B220" s="170"/>
      <c r="C220" s="171"/>
      <c r="D220" s="172" t="s">
        <v>70</v>
      </c>
      <c r="E220" s="157">
        <v>0</v>
      </c>
      <c r="F220" s="140" t="s">
        <v>91</v>
      </c>
      <c r="G220" s="157">
        <v>0</v>
      </c>
      <c r="H220" s="193">
        <v>0</v>
      </c>
      <c r="I220" s="218">
        <v>0</v>
      </c>
    </row>
    <row r="221" spans="1:10" ht="25.5" customHeight="1" x14ac:dyDescent="0.2">
      <c r="A221" s="265" t="s">
        <v>117</v>
      </c>
      <c r="B221" s="266"/>
      <c r="C221" s="267"/>
      <c r="D221" s="228" t="s">
        <v>148</v>
      </c>
      <c r="E221" s="158"/>
      <c r="F221" s="188"/>
      <c r="G221" s="158"/>
      <c r="H221" s="191"/>
      <c r="I221" s="191"/>
    </row>
    <row r="222" spans="1:10" x14ac:dyDescent="0.2">
      <c r="A222" s="262" t="s">
        <v>102</v>
      </c>
      <c r="B222" s="263"/>
      <c r="C222" s="264"/>
      <c r="D222" s="230" t="s">
        <v>125</v>
      </c>
      <c r="E222" s="159"/>
      <c r="F222" s="195"/>
      <c r="G222" s="159"/>
      <c r="H222" s="220"/>
      <c r="I222" s="220"/>
    </row>
    <row r="223" spans="1:10" ht="16.5" customHeight="1" x14ac:dyDescent="0.2">
      <c r="A223" s="226">
        <v>3</v>
      </c>
      <c r="B223" s="227"/>
      <c r="C223" s="228"/>
      <c r="D223" s="228" t="s">
        <v>20</v>
      </c>
      <c r="E223" s="160">
        <f>E224+E227</f>
        <v>11244.82</v>
      </c>
      <c r="F223" s="163">
        <f>F224+F227</f>
        <v>0</v>
      </c>
      <c r="G223" s="160">
        <f>G224+G227</f>
        <v>0</v>
      </c>
      <c r="H223" s="191">
        <f>G223/E223*100</f>
        <v>0</v>
      </c>
      <c r="I223" s="191">
        <v>0</v>
      </c>
    </row>
    <row r="224" spans="1:10" ht="15.75" customHeight="1" x14ac:dyDescent="0.2">
      <c r="A224" s="173">
        <v>31</v>
      </c>
      <c r="B224" s="174"/>
      <c r="C224" s="175"/>
      <c r="D224" s="232" t="s">
        <v>21</v>
      </c>
      <c r="E224" s="162">
        <f>E225+E226</f>
        <v>10845.02</v>
      </c>
      <c r="F224" s="165">
        <v>0</v>
      </c>
      <c r="G224" s="162">
        <v>0</v>
      </c>
      <c r="H224" s="192">
        <f>G224/E224*100</f>
        <v>0</v>
      </c>
      <c r="I224" s="192">
        <v>0</v>
      </c>
    </row>
    <row r="225" spans="1:9" x14ac:dyDescent="0.2">
      <c r="A225" s="169">
        <v>3111</v>
      </c>
      <c r="B225" s="170"/>
      <c r="C225" s="171"/>
      <c r="D225" s="172" t="s">
        <v>38</v>
      </c>
      <c r="E225" s="157">
        <v>10446.85</v>
      </c>
      <c r="F225" s="140">
        <v>0</v>
      </c>
      <c r="G225" s="157">
        <v>0</v>
      </c>
      <c r="H225" s="193">
        <f t="shared" ref="H225:H226" si="42">G225/E225*100</f>
        <v>0</v>
      </c>
      <c r="I225" s="218">
        <v>0</v>
      </c>
    </row>
    <row r="226" spans="1:9" x14ac:dyDescent="0.2">
      <c r="A226" s="169">
        <v>3121</v>
      </c>
      <c r="B226" s="170"/>
      <c r="C226" s="171"/>
      <c r="D226" s="172" t="s">
        <v>41</v>
      </c>
      <c r="E226" s="157">
        <v>398.17</v>
      </c>
      <c r="F226" s="140">
        <v>0</v>
      </c>
      <c r="G226" s="157">
        <v>0</v>
      </c>
      <c r="H226" s="193">
        <f t="shared" si="42"/>
        <v>0</v>
      </c>
      <c r="I226" s="218">
        <v>0</v>
      </c>
    </row>
    <row r="227" spans="1:9" ht="15.75" customHeight="1" x14ac:dyDescent="0.2">
      <c r="A227" s="173">
        <v>32</v>
      </c>
      <c r="B227" s="174"/>
      <c r="C227" s="175"/>
      <c r="D227" s="232" t="s">
        <v>24</v>
      </c>
      <c r="E227" s="162">
        <f>E228</f>
        <v>399.8</v>
      </c>
      <c r="F227" s="165">
        <v>0</v>
      </c>
      <c r="G227" s="162">
        <v>0</v>
      </c>
      <c r="H227" s="194"/>
      <c r="I227" s="194"/>
    </row>
    <row r="228" spans="1:9" x14ac:dyDescent="0.2">
      <c r="A228" s="169">
        <v>3212</v>
      </c>
      <c r="B228" s="170"/>
      <c r="C228" s="171"/>
      <c r="D228" s="172" t="s">
        <v>44</v>
      </c>
      <c r="E228" s="157">
        <v>399.8</v>
      </c>
      <c r="F228" s="140">
        <v>0</v>
      </c>
      <c r="G228" s="157">
        <v>0</v>
      </c>
      <c r="H228" s="193">
        <f t="shared" ref="H228" si="43">G228/E228*100</f>
        <v>0</v>
      </c>
      <c r="I228" s="193">
        <v>0</v>
      </c>
    </row>
    <row r="229" spans="1:9" ht="25.5" customHeight="1" x14ac:dyDescent="0.2">
      <c r="A229" s="265" t="s">
        <v>117</v>
      </c>
      <c r="B229" s="266"/>
      <c r="C229" s="267"/>
      <c r="D229" s="228" t="s">
        <v>118</v>
      </c>
      <c r="E229" s="158"/>
      <c r="F229" s="188"/>
      <c r="G229" s="158"/>
      <c r="H229" s="191"/>
      <c r="I229" s="191"/>
    </row>
    <row r="230" spans="1:9" x14ac:dyDescent="0.2">
      <c r="A230" s="262" t="s">
        <v>109</v>
      </c>
      <c r="B230" s="263"/>
      <c r="C230" s="264"/>
      <c r="D230" s="230" t="s">
        <v>87</v>
      </c>
      <c r="E230" s="159"/>
      <c r="F230" s="195"/>
      <c r="G230" s="159"/>
      <c r="H230" s="220"/>
      <c r="I230" s="220"/>
    </row>
    <row r="231" spans="1:9" ht="16.5" customHeight="1" x14ac:dyDescent="0.2">
      <c r="A231" s="226">
        <v>3</v>
      </c>
      <c r="B231" s="227"/>
      <c r="C231" s="228"/>
      <c r="D231" s="228" t="s">
        <v>20</v>
      </c>
      <c r="E231" s="160">
        <f t="shared" ref="E231:G231" si="44">E232</f>
        <v>667.6</v>
      </c>
      <c r="F231" s="163">
        <f t="shared" si="44"/>
        <v>373</v>
      </c>
      <c r="G231" s="160">
        <f t="shared" si="44"/>
        <v>372.64</v>
      </c>
      <c r="H231" s="191">
        <f>G231/E231*100</f>
        <v>55.817855002995799</v>
      </c>
      <c r="I231" s="191">
        <f>G231/F231*100</f>
        <v>99.903485254691688</v>
      </c>
    </row>
    <row r="232" spans="1:9" ht="15.75" customHeight="1" x14ac:dyDescent="0.2">
      <c r="A232" s="173">
        <v>32</v>
      </c>
      <c r="B232" s="174"/>
      <c r="C232" s="175"/>
      <c r="D232" s="232" t="s">
        <v>24</v>
      </c>
      <c r="E232" s="162">
        <f>SUM(E233:E236)</f>
        <v>667.6</v>
      </c>
      <c r="F232" s="165">
        <v>373</v>
      </c>
      <c r="G232" s="162">
        <f>SUM(G233:G236)</f>
        <v>372.64</v>
      </c>
      <c r="H232" s="192">
        <f>G232/E232*100</f>
        <v>55.817855002995799</v>
      </c>
      <c r="I232" s="192">
        <f>G232/F232*100</f>
        <v>99.903485254691688</v>
      </c>
    </row>
    <row r="233" spans="1:9" x14ac:dyDescent="0.2">
      <c r="A233" s="169">
        <v>3221</v>
      </c>
      <c r="B233" s="170"/>
      <c r="C233" s="171"/>
      <c r="D233" s="172" t="s">
        <v>47</v>
      </c>
      <c r="E233" s="157">
        <v>132.72</v>
      </c>
      <c r="F233" s="140" t="s">
        <v>91</v>
      </c>
      <c r="G233" s="157">
        <v>0</v>
      </c>
      <c r="H233" s="193">
        <f t="shared" ref="H233:H236" si="45">G233/E233*100</f>
        <v>0</v>
      </c>
      <c r="I233" s="218">
        <v>0</v>
      </c>
    </row>
    <row r="234" spans="1:9" x14ac:dyDescent="0.2">
      <c r="A234" s="169">
        <v>3222</v>
      </c>
      <c r="B234" s="170"/>
      <c r="C234" s="171"/>
      <c r="D234" s="172" t="s">
        <v>48</v>
      </c>
      <c r="E234" s="157">
        <v>0</v>
      </c>
      <c r="F234" s="140" t="s">
        <v>91</v>
      </c>
      <c r="G234" s="157">
        <v>372.64</v>
      </c>
      <c r="H234" s="193">
        <v>0</v>
      </c>
      <c r="I234" s="218">
        <v>0</v>
      </c>
    </row>
    <row r="235" spans="1:9" x14ac:dyDescent="0.2">
      <c r="A235" s="169">
        <v>3225</v>
      </c>
      <c r="B235" s="170"/>
      <c r="C235" s="171"/>
      <c r="D235" s="172" t="s">
        <v>51</v>
      </c>
      <c r="E235" s="157">
        <v>530.89</v>
      </c>
      <c r="F235" s="140" t="s">
        <v>91</v>
      </c>
      <c r="G235" s="157">
        <v>0</v>
      </c>
      <c r="H235" s="193">
        <f t="shared" si="45"/>
        <v>0</v>
      </c>
      <c r="I235" s="218">
        <v>0</v>
      </c>
    </row>
    <row r="236" spans="1:9" x14ac:dyDescent="0.2">
      <c r="A236" s="169">
        <v>3231</v>
      </c>
      <c r="B236" s="170"/>
      <c r="C236" s="171"/>
      <c r="D236" s="172" t="s">
        <v>53</v>
      </c>
      <c r="E236" s="157">
        <v>3.99</v>
      </c>
      <c r="F236" s="140" t="s">
        <v>91</v>
      </c>
      <c r="G236" s="157">
        <v>0</v>
      </c>
      <c r="H236" s="193">
        <f t="shared" si="45"/>
        <v>0</v>
      </c>
      <c r="I236" s="218">
        <v>0</v>
      </c>
    </row>
    <row r="237" spans="1:9" ht="14.25" customHeight="1" x14ac:dyDescent="0.2">
      <c r="A237" s="226">
        <v>4</v>
      </c>
      <c r="B237" s="227"/>
      <c r="C237" s="228"/>
      <c r="D237" s="228" t="s">
        <v>33</v>
      </c>
      <c r="E237" s="160">
        <f>E238</f>
        <v>3685.27</v>
      </c>
      <c r="F237" s="163">
        <f>F238</f>
        <v>1451</v>
      </c>
      <c r="G237" s="160">
        <f>G238</f>
        <v>1534.69</v>
      </c>
      <c r="H237" s="191">
        <f>G237/E237*100</f>
        <v>41.643895833955177</v>
      </c>
      <c r="I237" s="191">
        <f>G237/F237*100</f>
        <v>105.76774638180567</v>
      </c>
    </row>
    <row r="238" spans="1:9" ht="15.75" customHeight="1" x14ac:dyDescent="0.2">
      <c r="A238" s="173">
        <v>42</v>
      </c>
      <c r="B238" s="174"/>
      <c r="C238" s="175"/>
      <c r="D238" s="232" t="s">
        <v>33</v>
      </c>
      <c r="E238" s="162">
        <f>E239+E240</f>
        <v>3685.27</v>
      </c>
      <c r="F238" s="165">
        <v>1451</v>
      </c>
      <c r="G238" s="162">
        <f>G239+G240</f>
        <v>1534.69</v>
      </c>
      <c r="H238" s="192">
        <f>G238/E238*100</f>
        <v>41.643895833955177</v>
      </c>
      <c r="I238" s="192">
        <f>G238/F238*100</f>
        <v>105.76774638180567</v>
      </c>
    </row>
    <row r="239" spans="1:9" x14ac:dyDescent="0.2">
      <c r="A239" s="169">
        <v>4221</v>
      </c>
      <c r="B239" s="170"/>
      <c r="C239" s="171"/>
      <c r="D239" s="172" t="s">
        <v>69</v>
      </c>
      <c r="E239" s="157">
        <v>2265.67</v>
      </c>
      <c r="F239" s="140" t="s">
        <v>91</v>
      </c>
      <c r="G239" s="157">
        <v>0</v>
      </c>
      <c r="H239" s="193">
        <f t="shared" ref="H239:H240" si="46">G239/E239*100</f>
        <v>0</v>
      </c>
      <c r="I239" s="218">
        <v>0</v>
      </c>
    </row>
    <row r="240" spans="1:9" x14ac:dyDescent="0.2">
      <c r="A240" s="169">
        <v>4241</v>
      </c>
      <c r="B240" s="170"/>
      <c r="C240" s="171"/>
      <c r="D240" s="172" t="s">
        <v>71</v>
      </c>
      <c r="E240" s="157">
        <v>1419.6</v>
      </c>
      <c r="F240" s="140" t="s">
        <v>91</v>
      </c>
      <c r="G240" s="157">
        <v>1534.69</v>
      </c>
      <c r="H240" s="193">
        <f t="shared" si="46"/>
        <v>108.10721329952099</v>
      </c>
      <c r="I240" s="218">
        <v>0</v>
      </c>
    </row>
    <row r="241" spans="1:9" ht="19.149999999999999" customHeight="1" x14ac:dyDescent="0.2">
      <c r="A241" s="265" t="s">
        <v>117</v>
      </c>
      <c r="B241" s="266"/>
      <c r="C241" s="267"/>
      <c r="D241" s="228" t="s">
        <v>118</v>
      </c>
      <c r="E241" s="158"/>
      <c r="F241" s="188"/>
      <c r="G241" s="158"/>
      <c r="H241" s="191"/>
      <c r="I241" s="191"/>
    </row>
    <row r="242" spans="1:9" x14ac:dyDescent="0.2">
      <c r="A242" s="262" t="s">
        <v>110</v>
      </c>
      <c r="B242" s="263"/>
      <c r="C242" s="264"/>
      <c r="D242" s="230" t="s">
        <v>119</v>
      </c>
      <c r="E242" s="159"/>
      <c r="F242" s="195"/>
      <c r="G242" s="159"/>
      <c r="H242" s="220"/>
      <c r="I242" s="220"/>
    </row>
    <row r="243" spans="1:9" ht="15" customHeight="1" x14ac:dyDescent="0.2">
      <c r="A243" s="226">
        <v>4</v>
      </c>
      <c r="B243" s="227"/>
      <c r="C243" s="228"/>
      <c r="D243" s="228" t="s">
        <v>33</v>
      </c>
      <c r="E243" s="160">
        <f t="shared" ref="E243:G243" si="47">SUM(E244)</f>
        <v>192.59</v>
      </c>
      <c r="F243" s="163">
        <f>F244</f>
        <v>193</v>
      </c>
      <c r="G243" s="160">
        <f t="shared" si="47"/>
        <v>192.6</v>
      </c>
      <c r="H243" s="191">
        <f>G243/E243*100</f>
        <v>100.00519237758969</v>
      </c>
      <c r="I243" s="191">
        <f>G243/F243*100</f>
        <v>99.792746113989637</v>
      </c>
    </row>
    <row r="244" spans="1:9" ht="15.75" customHeight="1" x14ac:dyDescent="0.2">
      <c r="A244" s="173">
        <v>42</v>
      </c>
      <c r="B244" s="174"/>
      <c r="C244" s="175"/>
      <c r="D244" s="232" t="s">
        <v>33</v>
      </c>
      <c r="E244" s="162">
        <f>E246+E245</f>
        <v>192.59</v>
      </c>
      <c r="F244" s="165">
        <v>193</v>
      </c>
      <c r="G244" s="162">
        <f>G246+G245</f>
        <v>192.6</v>
      </c>
      <c r="H244" s="192">
        <f>G244/E244*100</f>
        <v>100.00519237758969</v>
      </c>
      <c r="I244" s="192">
        <f>G244/F244*100</f>
        <v>99.792746113989637</v>
      </c>
    </row>
    <row r="245" spans="1:9" x14ac:dyDescent="0.2">
      <c r="A245" s="169">
        <v>4221</v>
      </c>
      <c r="B245" s="170"/>
      <c r="C245" s="171"/>
      <c r="D245" s="172" t="s">
        <v>69</v>
      </c>
      <c r="E245" s="157">
        <v>0</v>
      </c>
      <c r="F245" s="140" t="s">
        <v>91</v>
      </c>
      <c r="G245" s="157">
        <v>0</v>
      </c>
      <c r="H245" s="193">
        <v>0</v>
      </c>
      <c r="I245" s="218">
        <v>0</v>
      </c>
    </row>
    <row r="246" spans="1:9" x14ac:dyDescent="0.2">
      <c r="A246" s="169">
        <v>4227</v>
      </c>
      <c r="B246" s="170"/>
      <c r="C246" s="171"/>
      <c r="D246" s="172" t="s">
        <v>70</v>
      </c>
      <c r="E246" s="157">
        <v>192.59</v>
      </c>
      <c r="F246" s="140" t="s">
        <v>91</v>
      </c>
      <c r="G246" s="157">
        <v>192.6</v>
      </c>
      <c r="H246" s="193">
        <f t="shared" ref="H246" si="48">G246/E246*100</f>
        <v>100.00519237758969</v>
      </c>
      <c r="I246" s="218">
        <v>0</v>
      </c>
    </row>
    <row r="247" spans="1:9" ht="17.25" customHeight="1" x14ac:dyDescent="0.2">
      <c r="A247" s="265" t="s">
        <v>149</v>
      </c>
      <c r="B247" s="266"/>
      <c r="C247" s="267"/>
      <c r="D247" s="228" t="s">
        <v>183</v>
      </c>
      <c r="E247" s="158"/>
      <c r="F247" s="188"/>
      <c r="G247" s="158"/>
      <c r="H247" s="191"/>
      <c r="I247" s="191"/>
    </row>
    <row r="248" spans="1:9" x14ac:dyDescent="0.2">
      <c r="A248" s="262" t="s">
        <v>98</v>
      </c>
      <c r="B248" s="263"/>
      <c r="C248" s="264"/>
      <c r="D248" s="230" t="s">
        <v>18</v>
      </c>
      <c r="E248" s="159"/>
      <c r="F248" s="195"/>
      <c r="G248" s="159"/>
      <c r="H248" s="220"/>
      <c r="I248" s="220"/>
    </row>
    <row r="249" spans="1:9" ht="14.25" customHeight="1" x14ac:dyDescent="0.2">
      <c r="A249" s="226">
        <v>3</v>
      </c>
      <c r="B249" s="227"/>
      <c r="C249" s="228"/>
      <c r="D249" s="228" t="s">
        <v>20</v>
      </c>
      <c r="E249" s="160">
        <f t="shared" ref="E249" si="49">E250</f>
        <v>0</v>
      </c>
      <c r="F249" s="163">
        <f>F250</f>
        <v>2175</v>
      </c>
      <c r="G249" s="160">
        <f t="shared" ref="G249" si="50">G250</f>
        <v>2175</v>
      </c>
      <c r="H249" s="191">
        <v>0</v>
      </c>
      <c r="I249" s="191">
        <f>G249/F249*100</f>
        <v>100</v>
      </c>
    </row>
    <row r="250" spans="1:9" ht="14.25" customHeight="1" x14ac:dyDescent="0.2">
      <c r="A250" s="173">
        <v>32</v>
      </c>
      <c r="B250" s="174"/>
      <c r="C250" s="175"/>
      <c r="D250" s="232" t="s">
        <v>24</v>
      </c>
      <c r="E250" s="162">
        <f>E251</f>
        <v>0</v>
      </c>
      <c r="F250" s="165">
        <v>2175</v>
      </c>
      <c r="G250" s="162">
        <f>G251</f>
        <v>2175</v>
      </c>
      <c r="H250" s="192">
        <v>0</v>
      </c>
      <c r="I250" s="192">
        <f>G250/F250*100</f>
        <v>100</v>
      </c>
    </row>
    <row r="251" spans="1:9" x14ac:dyDescent="0.2">
      <c r="A251" s="169">
        <v>3237</v>
      </c>
      <c r="B251" s="170"/>
      <c r="C251" s="171"/>
      <c r="D251" s="172" t="s">
        <v>58</v>
      </c>
      <c r="E251" s="157">
        <v>0</v>
      </c>
      <c r="F251" s="140" t="s">
        <v>91</v>
      </c>
      <c r="G251" s="157">
        <v>2175</v>
      </c>
      <c r="H251" s="193">
        <v>0</v>
      </c>
      <c r="I251" s="218">
        <v>0</v>
      </c>
    </row>
    <row r="252" spans="1:9" ht="25.9" customHeight="1" x14ac:dyDescent="0.2">
      <c r="A252" s="265" t="s">
        <v>149</v>
      </c>
      <c r="B252" s="266"/>
      <c r="C252" s="267"/>
      <c r="D252" s="228" t="s">
        <v>157</v>
      </c>
      <c r="E252" s="158"/>
      <c r="F252" s="188"/>
      <c r="G252" s="158"/>
      <c r="H252" s="191"/>
      <c r="I252" s="191"/>
    </row>
    <row r="253" spans="1:9" x14ac:dyDescent="0.2">
      <c r="A253" s="262" t="s">
        <v>98</v>
      </c>
      <c r="B253" s="263"/>
      <c r="C253" s="264"/>
      <c r="D253" s="230" t="s">
        <v>18</v>
      </c>
      <c r="E253" s="159"/>
      <c r="F253" s="195"/>
      <c r="G253" s="159"/>
      <c r="H253" s="220"/>
      <c r="I253" s="220"/>
    </row>
    <row r="254" spans="1:9" ht="14.25" customHeight="1" x14ac:dyDescent="0.2">
      <c r="A254" s="226">
        <v>4</v>
      </c>
      <c r="B254" s="227"/>
      <c r="C254" s="228"/>
      <c r="D254" s="228" t="s">
        <v>184</v>
      </c>
      <c r="E254" s="160">
        <f>E255</f>
        <v>0</v>
      </c>
      <c r="F254" s="163">
        <f t="shared" ref="F254:G254" si="51">F255</f>
        <v>9125</v>
      </c>
      <c r="G254" s="160">
        <f t="shared" si="51"/>
        <v>9125</v>
      </c>
      <c r="H254" s="191">
        <v>0</v>
      </c>
      <c r="I254" s="191">
        <f>G254/F254*100</f>
        <v>100</v>
      </c>
    </row>
    <row r="255" spans="1:9" ht="14.45" customHeight="1" x14ac:dyDescent="0.2">
      <c r="A255" s="173">
        <v>45</v>
      </c>
      <c r="B255" s="174"/>
      <c r="C255" s="175"/>
      <c r="D255" s="232" t="s">
        <v>175</v>
      </c>
      <c r="E255" s="162">
        <f>SUM(E256:E256)</f>
        <v>0</v>
      </c>
      <c r="F255" s="165">
        <v>9125</v>
      </c>
      <c r="G255" s="162">
        <f>SUM(G256:G256)</f>
        <v>9125</v>
      </c>
      <c r="H255" s="192">
        <v>0</v>
      </c>
      <c r="I255" s="192">
        <f>G255/F255*100</f>
        <v>100</v>
      </c>
    </row>
    <row r="256" spans="1:9" x14ac:dyDescent="0.2">
      <c r="A256" s="169">
        <v>4511</v>
      </c>
      <c r="B256" s="170"/>
      <c r="C256" s="171"/>
      <c r="D256" s="172" t="s">
        <v>176</v>
      </c>
      <c r="E256" s="157">
        <v>0</v>
      </c>
      <c r="F256" s="140" t="s">
        <v>91</v>
      </c>
      <c r="G256" s="157">
        <v>9125</v>
      </c>
      <c r="H256" s="193">
        <v>0</v>
      </c>
      <c r="I256" s="218">
        <v>0</v>
      </c>
    </row>
    <row r="257" spans="1:9" ht="25.5" customHeight="1" x14ac:dyDescent="0.2">
      <c r="A257" s="265" t="s">
        <v>149</v>
      </c>
      <c r="B257" s="266"/>
      <c r="C257" s="267"/>
      <c r="D257" s="228" t="s">
        <v>150</v>
      </c>
      <c r="E257" s="158"/>
      <c r="F257" s="188"/>
      <c r="G257" s="158"/>
      <c r="H257" s="191"/>
      <c r="I257" s="191"/>
    </row>
    <row r="258" spans="1:9" x14ac:dyDescent="0.2">
      <c r="A258" s="262" t="s">
        <v>108</v>
      </c>
      <c r="B258" s="263"/>
      <c r="C258" s="264"/>
      <c r="D258" s="230" t="s">
        <v>25</v>
      </c>
      <c r="E258" s="159"/>
      <c r="F258" s="195"/>
      <c r="G258" s="159"/>
      <c r="H258" s="220"/>
      <c r="I258" s="220"/>
    </row>
    <row r="259" spans="1:9" ht="12.6" customHeight="1" x14ac:dyDescent="0.2">
      <c r="A259" s="173">
        <v>32</v>
      </c>
      <c r="B259" s="174"/>
      <c r="C259" s="175"/>
      <c r="D259" s="232" t="s">
        <v>24</v>
      </c>
      <c r="E259" s="162">
        <f>E260</f>
        <v>0</v>
      </c>
      <c r="F259" s="165">
        <f>F260</f>
        <v>0</v>
      </c>
      <c r="G259" s="162">
        <f>G260</f>
        <v>17.899999999999999</v>
      </c>
      <c r="H259" s="192">
        <v>0</v>
      </c>
      <c r="I259" s="192">
        <v>0</v>
      </c>
    </row>
    <row r="260" spans="1:9" x14ac:dyDescent="0.2">
      <c r="A260" s="169">
        <v>3237</v>
      </c>
      <c r="B260" s="170"/>
      <c r="C260" s="171"/>
      <c r="D260" s="172" t="s">
        <v>58</v>
      </c>
      <c r="E260" s="157">
        <v>0</v>
      </c>
      <c r="F260" s="140">
        <v>0</v>
      </c>
      <c r="G260" s="157">
        <v>17.899999999999999</v>
      </c>
      <c r="H260" s="193">
        <v>0</v>
      </c>
      <c r="I260" s="218">
        <v>0</v>
      </c>
    </row>
    <row r="261" spans="1:9" ht="14.25" customHeight="1" x14ac:dyDescent="0.2">
      <c r="A261" s="226">
        <v>4</v>
      </c>
      <c r="B261" s="227"/>
      <c r="C261" s="228"/>
      <c r="D261" s="228" t="s">
        <v>184</v>
      </c>
      <c r="E261" s="160">
        <f>E262</f>
        <v>0</v>
      </c>
      <c r="F261" s="163">
        <f t="shared" ref="F261:G261" si="52">F262</f>
        <v>1917</v>
      </c>
      <c r="G261" s="160">
        <f t="shared" si="52"/>
        <v>1916.86</v>
      </c>
      <c r="H261" s="191">
        <v>0</v>
      </c>
      <c r="I261" s="191">
        <f>G261/F261*100</f>
        <v>99.992696922274376</v>
      </c>
    </row>
    <row r="262" spans="1:9" ht="14.45" customHeight="1" x14ac:dyDescent="0.2">
      <c r="A262" s="173">
        <v>45</v>
      </c>
      <c r="B262" s="174"/>
      <c r="C262" s="175"/>
      <c r="D262" s="232" t="s">
        <v>175</v>
      </c>
      <c r="E262" s="162">
        <f>SUM(E263:E263)</f>
        <v>0</v>
      </c>
      <c r="F262" s="165">
        <v>1917</v>
      </c>
      <c r="G262" s="162">
        <f>SUM(G263:G263)</f>
        <v>1916.86</v>
      </c>
      <c r="H262" s="192">
        <v>0</v>
      </c>
      <c r="I262" s="192">
        <f>G262/F262*100</f>
        <v>99.992696922274376</v>
      </c>
    </row>
    <row r="263" spans="1:9" x14ac:dyDescent="0.2">
      <c r="A263" s="169">
        <v>4511</v>
      </c>
      <c r="B263" s="170"/>
      <c r="C263" s="171"/>
      <c r="D263" s="172" t="s">
        <v>176</v>
      </c>
      <c r="E263" s="157">
        <v>0</v>
      </c>
      <c r="F263" s="140" t="s">
        <v>91</v>
      </c>
      <c r="G263" s="157">
        <v>1916.86</v>
      </c>
      <c r="H263" s="193">
        <v>0</v>
      </c>
      <c r="I263" s="218">
        <v>0</v>
      </c>
    </row>
    <row r="264" spans="1:9" x14ac:dyDescent="0.2">
      <c r="A264" s="262" t="s">
        <v>102</v>
      </c>
      <c r="B264" s="263"/>
      <c r="C264" s="264"/>
      <c r="D264" s="230" t="s">
        <v>154</v>
      </c>
      <c r="E264" s="159"/>
      <c r="F264" s="195"/>
      <c r="G264" s="159"/>
      <c r="H264" s="220"/>
      <c r="I264" s="220"/>
    </row>
    <row r="265" spans="1:9" ht="14.25" customHeight="1" x14ac:dyDescent="0.2">
      <c r="A265" s="226">
        <v>4</v>
      </c>
      <c r="B265" s="227"/>
      <c r="C265" s="228"/>
      <c r="D265" s="228" t="s">
        <v>184</v>
      </c>
      <c r="E265" s="160">
        <f>E266</f>
        <v>0</v>
      </c>
      <c r="F265" s="163">
        <f t="shared" ref="F265:G265" si="53">F266</f>
        <v>33125</v>
      </c>
      <c r="G265" s="160">
        <f t="shared" si="53"/>
        <v>33125</v>
      </c>
      <c r="H265" s="191">
        <v>0</v>
      </c>
      <c r="I265" s="191">
        <f>G265/F265*100</f>
        <v>100</v>
      </c>
    </row>
    <row r="266" spans="1:9" ht="14.45" customHeight="1" x14ac:dyDescent="0.2">
      <c r="A266" s="173">
        <v>45</v>
      </c>
      <c r="B266" s="174"/>
      <c r="C266" s="175"/>
      <c r="D266" s="232" t="s">
        <v>175</v>
      </c>
      <c r="E266" s="162">
        <f>SUM(E267:E267)</f>
        <v>0</v>
      </c>
      <c r="F266" s="165">
        <v>33125</v>
      </c>
      <c r="G266" s="162">
        <f>SUM(G267:G267)</f>
        <v>33125</v>
      </c>
      <c r="H266" s="192">
        <v>0</v>
      </c>
      <c r="I266" s="192">
        <f>G266/F266*100</f>
        <v>100</v>
      </c>
    </row>
    <row r="267" spans="1:9" x14ac:dyDescent="0.2">
      <c r="A267" s="169">
        <v>4511</v>
      </c>
      <c r="B267" s="170"/>
      <c r="C267" s="171"/>
      <c r="D267" s="172" t="s">
        <v>176</v>
      </c>
      <c r="E267" s="157">
        <v>0</v>
      </c>
      <c r="F267" s="140" t="s">
        <v>91</v>
      </c>
      <c r="G267" s="157">
        <v>33125</v>
      </c>
      <c r="H267" s="193">
        <v>0</v>
      </c>
      <c r="I267" s="218">
        <v>0</v>
      </c>
    </row>
    <row r="268" spans="1:9" ht="38.25" customHeight="1" x14ac:dyDescent="0.2">
      <c r="A268" s="265" t="s">
        <v>149</v>
      </c>
      <c r="B268" s="266"/>
      <c r="C268" s="267"/>
      <c r="D268" s="228" t="s">
        <v>151</v>
      </c>
      <c r="E268" s="158"/>
      <c r="F268" s="188"/>
      <c r="G268" s="158"/>
      <c r="H268" s="191"/>
      <c r="I268" s="191"/>
    </row>
    <row r="269" spans="1:9" x14ac:dyDescent="0.2">
      <c r="A269" s="262" t="s">
        <v>98</v>
      </c>
      <c r="B269" s="263"/>
      <c r="C269" s="264"/>
      <c r="D269" s="230" t="s">
        <v>18</v>
      </c>
      <c r="E269" s="159"/>
      <c r="F269" s="195"/>
      <c r="G269" s="159"/>
      <c r="H269" s="220"/>
      <c r="I269" s="220"/>
    </row>
    <row r="270" spans="1:9" ht="14.25" customHeight="1" x14ac:dyDescent="0.2">
      <c r="A270" s="226">
        <v>4</v>
      </c>
      <c r="B270" s="227"/>
      <c r="C270" s="228"/>
      <c r="D270" s="228" t="s">
        <v>184</v>
      </c>
      <c r="E270" s="160">
        <f>E271</f>
        <v>0</v>
      </c>
      <c r="F270" s="163">
        <f t="shared" ref="F270:G270" si="54">F271</f>
        <v>26124</v>
      </c>
      <c r="G270" s="160">
        <f t="shared" si="54"/>
        <v>0</v>
      </c>
      <c r="H270" s="191">
        <v>0</v>
      </c>
      <c r="I270" s="191">
        <f>G270/F270*100</f>
        <v>0</v>
      </c>
    </row>
    <row r="271" spans="1:9" ht="14.45" customHeight="1" x14ac:dyDescent="0.2">
      <c r="A271" s="173">
        <v>45</v>
      </c>
      <c r="B271" s="174"/>
      <c r="C271" s="175"/>
      <c r="D271" s="232" t="s">
        <v>175</v>
      </c>
      <c r="E271" s="162">
        <f>SUM(E272:E272)</f>
        <v>0</v>
      </c>
      <c r="F271" s="165">
        <v>26124</v>
      </c>
      <c r="G271" s="162">
        <f>SUM(G272:G272)</f>
        <v>0</v>
      </c>
      <c r="H271" s="192">
        <v>0</v>
      </c>
      <c r="I271" s="192">
        <f>G271/F271*100</f>
        <v>0</v>
      </c>
    </row>
    <row r="272" spans="1:9" x14ac:dyDescent="0.2">
      <c r="A272" s="169">
        <v>4511</v>
      </c>
      <c r="B272" s="170"/>
      <c r="C272" s="171"/>
      <c r="D272" s="172" t="s">
        <v>176</v>
      </c>
      <c r="E272" s="157">
        <v>0</v>
      </c>
      <c r="F272" s="140" t="s">
        <v>91</v>
      </c>
      <c r="G272" s="157">
        <v>0</v>
      </c>
      <c r="H272" s="193">
        <v>0</v>
      </c>
      <c r="I272" s="218">
        <v>0</v>
      </c>
    </row>
    <row r="273" spans="1:9" x14ac:dyDescent="0.2">
      <c r="A273" s="262" t="s">
        <v>101</v>
      </c>
      <c r="B273" s="263"/>
      <c r="C273" s="264"/>
      <c r="D273" s="230" t="s">
        <v>72</v>
      </c>
      <c r="E273" s="159"/>
      <c r="F273" s="195"/>
      <c r="G273" s="159"/>
      <c r="H273" s="220"/>
      <c r="I273" s="220"/>
    </row>
    <row r="274" spans="1:9" ht="14.25" customHeight="1" x14ac:dyDescent="0.2">
      <c r="A274" s="226">
        <v>4</v>
      </c>
      <c r="B274" s="227"/>
      <c r="C274" s="228"/>
      <c r="D274" s="228" t="s">
        <v>184</v>
      </c>
      <c r="E274" s="160">
        <f>E275</f>
        <v>0</v>
      </c>
      <c r="F274" s="163">
        <f t="shared" ref="F274" si="55">F275</f>
        <v>0</v>
      </c>
      <c r="G274" s="160">
        <f t="shared" ref="G274" si="56">G275</f>
        <v>26123.85</v>
      </c>
      <c r="H274" s="191">
        <v>0</v>
      </c>
      <c r="I274" s="191">
        <v>0</v>
      </c>
    </row>
    <row r="275" spans="1:9" ht="14.25" customHeight="1" x14ac:dyDescent="0.2">
      <c r="A275" s="173">
        <v>45</v>
      </c>
      <c r="B275" s="174"/>
      <c r="C275" s="175"/>
      <c r="D275" s="232" t="s">
        <v>175</v>
      </c>
      <c r="E275" s="162">
        <f>SUM(E276:E276)</f>
        <v>0</v>
      </c>
      <c r="F275" s="165">
        <f>SUM(F276:F276)</f>
        <v>0</v>
      </c>
      <c r="G275" s="162">
        <f>G276</f>
        <v>26123.85</v>
      </c>
      <c r="H275" s="192">
        <v>0</v>
      </c>
      <c r="I275" s="192">
        <v>0</v>
      </c>
    </row>
    <row r="276" spans="1:9" x14ac:dyDescent="0.2">
      <c r="A276" s="169">
        <v>4511</v>
      </c>
      <c r="B276" s="170"/>
      <c r="C276" s="171"/>
      <c r="D276" s="172" t="s">
        <v>176</v>
      </c>
      <c r="E276" s="157">
        <v>0</v>
      </c>
      <c r="F276" s="140">
        <v>0</v>
      </c>
      <c r="G276" s="157">
        <v>26123.85</v>
      </c>
      <c r="H276" s="193">
        <v>0</v>
      </c>
      <c r="I276" s="218">
        <v>0</v>
      </c>
    </row>
    <row r="277" spans="1:9" ht="42" customHeight="1" x14ac:dyDescent="0.2">
      <c r="A277" s="265" t="s">
        <v>149</v>
      </c>
      <c r="B277" s="266"/>
      <c r="C277" s="267"/>
      <c r="D277" s="228" t="s">
        <v>152</v>
      </c>
      <c r="E277" s="158"/>
      <c r="F277" s="188"/>
      <c r="G277" s="158"/>
      <c r="H277" s="191"/>
      <c r="I277" s="191"/>
    </row>
    <row r="278" spans="1:9" x14ac:dyDescent="0.2">
      <c r="A278" s="262" t="s">
        <v>98</v>
      </c>
      <c r="B278" s="263"/>
      <c r="C278" s="264"/>
      <c r="D278" s="230" t="s">
        <v>18</v>
      </c>
      <c r="E278" s="159"/>
      <c r="F278" s="195"/>
      <c r="G278" s="159"/>
      <c r="H278" s="220"/>
      <c r="I278" s="220"/>
    </row>
    <row r="279" spans="1:9" ht="14.25" customHeight="1" x14ac:dyDescent="0.2">
      <c r="A279" s="226">
        <v>4</v>
      </c>
      <c r="B279" s="227"/>
      <c r="C279" s="228"/>
      <c r="D279" s="228" t="s">
        <v>184</v>
      </c>
      <c r="E279" s="160">
        <f>E280</f>
        <v>0</v>
      </c>
      <c r="F279" s="163">
        <f t="shared" ref="F279" si="57">F280</f>
        <v>0</v>
      </c>
      <c r="G279" s="160">
        <f t="shared" ref="G279" si="58">G280</f>
        <v>0</v>
      </c>
      <c r="H279" s="191">
        <v>0</v>
      </c>
      <c r="I279" s="191">
        <v>0</v>
      </c>
    </row>
    <row r="280" spans="1:9" ht="14.25" customHeight="1" x14ac:dyDescent="0.2">
      <c r="A280" s="173">
        <v>45</v>
      </c>
      <c r="B280" s="174"/>
      <c r="C280" s="175"/>
      <c r="D280" s="232" t="s">
        <v>175</v>
      </c>
      <c r="E280" s="162">
        <f>SUM(E281:E281)</f>
        <v>0</v>
      </c>
      <c r="F280" s="165">
        <f>SUM(F281:F281)</f>
        <v>0</v>
      </c>
      <c r="G280" s="162">
        <f>G281</f>
        <v>0</v>
      </c>
      <c r="H280" s="192">
        <v>0</v>
      </c>
      <c r="I280" s="192">
        <v>0</v>
      </c>
    </row>
    <row r="281" spans="1:9" x14ac:dyDescent="0.2">
      <c r="A281" s="169">
        <v>4511</v>
      </c>
      <c r="B281" s="170"/>
      <c r="C281" s="171"/>
      <c r="D281" s="172" t="s">
        <v>176</v>
      </c>
      <c r="E281" s="157">
        <v>0</v>
      </c>
      <c r="F281" s="140">
        <v>0</v>
      </c>
      <c r="G281" s="157">
        <v>0</v>
      </c>
      <c r="H281" s="193">
        <v>0</v>
      </c>
      <c r="I281" s="218">
        <v>0</v>
      </c>
    </row>
    <row r="282" spans="1:9" x14ac:dyDescent="0.2">
      <c r="A282" s="262" t="s">
        <v>101</v>
      </c>
      <c r="B282" s="263"/>
      <c r="C282" s="264"/>
      <c r="D282" s="230" t="s">
        <v>72</v>
      </c>
      <c r="E282" s="159"/>
      <c r="F282" s="195"/>
      <c r="G282" s="159"/>
      <c r="H282" s="220"/>
      <c r="I282" s="220"/>
    </row>
    <row r="283" spans="1:9" ht="14.25" customHeight="1" x14ac:dyDescent="0.2">
      <c r="A283" s="226">
        <v>4</v>
      </c>
      <c r="B283" s="227"/>
      <c r="C283" s="228"/>
      <c r="D283" s="228" t="s">
        <v>184</v>
      </c>
      <c r="E283" s="160">
        <f>E284</f>
        <v>0</v>
      </c>
      <c r="F283" s="163">
        <f t="shared" ref="F283" si="59">F284</f>
        <v>0</v>
      </c>
      <c r="G283" s="160">
        <f t="shared" ref="G283:H283" si="60">G284</f>
        <v>0</v>
      </c>
      <c r="H283" s="160">
        <f t="shared" si="60"/>
        <v>0</v>
      </c>
      <c r="I283" s="191">
        <v>0</v>
      </c>
    </row>
    <row r="284" spans="1:9" ht="14.25" customHeight="1" x14ac:dyDescent="0.2">
      <c r="A284" s="173">
        <v>45</v>
      </c>
      <c r="B284" s="174"/>
      <c r="C284" s="175"/>
      <c r="D284" s="232" t="s">
        <v>175</v>
      </c>
      <c r="E284" s="162">
        <f>SUM(E285:E285)</f>
        <v>0</v>
      </c>
      <c r="F284" s="165">
        <f>SUM(F285:F285)</f>
        <v>0</v>
      </c>
      <c r="G284" s="162">
        <f>G285</f>
        <v>0</v>
      </c>
      <c r="H284" s="162">
        <f>H285</f>
        <v>0</v>
      </c>
      <c r="I284" s="192">
        <v>0</v>
      </c>
    </row>
    <row r="285" spans="1:9" x14ac:dyDescent="0.2">
      <c r="A285" s="169">
        <v>4511</v>
      </c>
      <c r="B285" s="170"/>
      <c r="C285" s="171"/>
      <c r="D285" s="172" t="s">
        <v>176</v>
      </c>
      <c r="E285" s="157">
        <v>0</v>
      </c>
      <c r="F285" s="140">
        <v>0</v>
      </c>
      <c r="G285" s="157">
        <v>0</v>
      </c>
      <c r="H285" s="157">
        <v>0</v>
      </c>
      <c r="I285" s="218">
        <v>0</v>
      </c>
    </row>
    <row r="286" spans="1:9" ht="39.75" customHeight="1" x14ac:dyDescent="0.2">
      <c r="A286" s="265" t="s">
        <v>149</v>
      </c>
      <c r="B286" s="266"/>
      <c r="C286" s="267"/>
      <c r="D286" s="228" t="s">
        <v>153</v>
      </c>
      <c r="E286" s="158"/>
      <c r="F286" s="188"/>
      <c r="G286" s="158"/>
      <c r="H286" s="191"/>
      <c r="I286" s="191"/>
    </row>
    <row r="287" spans="1:9" x14ac:dyDescent="0.2">
      <c r="A287" s="262" t="s">
        <v>98</v>
      </c>
      <c r="B287" s="263"/>
      <c r="C287" s="264"/>
      <c r="D287" s="230" t="s">
        <v>18</v>
      </c>
      <c r="E287" s="159"/>
      <c r="F287" s="195"/>
      <c r="G287" s="159"/>
      <c r="H287" s="220"/>
      <c r="I287" s="220"/>
    </row>
    <row r="288" spans="1:9" ht="14.25" customHeight="1" x14ac:dyDescent="0.2">
      <c r="A288" s="226">
        <v>4</v>
      </c>
      <c r="B288" s="227"/>
      <c r="C288" s="228"/>
      <c r="D288" s="228" t="s">
        <v>184</v>
      </c>
      <c r="E288" s="160">
        <f>E289</f>
        <v>0</v>
      </c>
      <c r="F288" s="163">
        <f t="shared" ref="F288" si="61">F289</f>
        <v>0</v>
      </c>
      <c r="G288" s="160">
        <f t="shared" ref="G288:H288" si="62">G289</f>
        <v>0</v>
      </c>
      <c r="H288" s="160">
        <f t="shared" si="62"/>
        <v>0</v>
      </c>
      <c r="I288" s="191">
        <v>0</v>
      </c>
    </row>
    <row r="289" spans="1:9" ht="14.25" customHeight="1" x14ac:dyDescent="0.2">
      <c r="A289" s="173">
        <v>45</v>
      </c>
      <c r="B289" s="174"/>
      <c r="C289" s="175"/>
      <c r="D289" s="232" t="s">
        <v>175</v>
      </c>
      <c r="E289" s="162">
        <f>SUM(E290:E290)</f>
        <v>0</v>
      </c>
      <c r="F289" s="165">
        <f>SUM(F290:F290)</f>
        <v>0</v>
      </c>
      <c r="G289" s="162">
        <f>G290</f>
        <v>0</v>
      </c>
      <c r="H289" s="162">
        <f>H290</f>
        <v>0</v>
      </c>
      <c r="I289" s="192">
        <v>0</v>
      </c>
    </row>
    <row r="290" spans="1:9" x14ac:dyDescent="0.2">
      <c r="A290" s="169">
        <v>4511</v>
      </c>
      <c r="B290" s="170"/>
      <c r="C290" s="171"/>
      <c r="D290" s="172" t="s">
        <v>176</v>
      </c>
      <c r="E290" s="157">
        <v>0</v>
      </c>
      <c r="F290" s="140">
        <v>0</v>
      </c>
      <c r="G290" s="157">
        <v>0</v>
      </c>
      <c r="H290" s="157">
        <v>0</v>
      </c>
      <c r="I290" s="218">
        <v>0</v>
      </c>
    </row>
    <row r="291" spans="1:9" x14ac:dyDescent="0.2">
      <c r="A291" s="262" t="s">
        <v>101</v>
      </c>
      <c r="B291" s="263"/>
      <c r="C291" s="264"/>
      <c r="D291" s="230" t="s">
        <v>72</v>
      </c>
      <c r="E291" s="159"/>
      <c r="F291" s="195"/>
      <c r="G291" s="159"/>
      <c r="H291" s="220"/>
      <c r="I291" s="220"/>
    </row>
    <row r="292" spans="1:9" ht="14.25" customHeight="1" x14ac:dyDescent="0.2">
      <c r="A292" s="226">
        <v>4</v>
      </c>
      <c r="B292" s="227"/>
      <c r="C292" s="228"/>
      <c r="D292" s="228" t="s">
        <v>184</v>
      </c>
      <c r="E292" s="160">
        <f>E293</f>
        <v>0</v>
      </c>
      <c r="F292" s="163">
        <f t="shared" ref="F292" si="63">F293</f>
        <v>0</v>
      </c>
      <c r="G292" s="160">
        <f t="shared" ref="G292:H292" si="64">G293</f>
        <v>0</v>
      </c>
      <c r="H292" s="160">
        <f t="shared" si="64"/>
        <v>0</v>
      </c>
      <c r="I292" s="191">
        <v>0</v>
      </c>
    </row>
    <row r="293" spans="1:9" ht="14.25" customHeight="1" x14ac:dyDescent="0.2">
      <c r="A293" s="173">
        <v>45</v>
      </c>
      <c r="B293" s="174"/>
      <c r="C293" s="175"/>
      <c r="D293" s="232" t="s">
        <v>175</v>
      </c>
      <c r="E293" s="162">
        <f>SUM(E294:E294)</f>
        <v>0</v>
      </c>
      <c r="F293" s="165">
        <f>SUM(F294:F294)</f>
        <v>0</v>
      </c>
      <c r="G293" s="162">
        <f>G294</f>
        <v>0</v>
      </c>
      <c r="H293" s="162">
        <f>H294</f>
        <v>0</v>
      </c>
      <c r="I293" s="192">
        <v>0</v>
      </c>
    </row>
    <row r="294" spans="1:9" x14ac:dyDescent="0.2">
      <c r="A294" s="169">
        <v>4511</v>
      </c>
      <c r="B294" s="170"/>
      <c r="C294" s="171"/>
      <c r="D294" s="172" t="s">
        <v>176</v>
      </c>
      <c r="E294" s="157">
        <v>0</v>
      </c>
      <c r="F294" s="140">
        <v>0</v>
      </c>
      <c r="G294" s="157">
        <v>0</v>
      </c>
      <c r="H294" s="157">
        <v>0</v>
      </c>
      <c r="I294" s="193">
        <v>0</v>
      </c>
    </row>
    <row r="303" spans="1:9" x14ac:dyDescent="0.2">
      <c r="A303" s="151" t="s">
        <v>179</v>
      </c>
    </row>
    <row r="304" spans="1:9" s="176" customFormat="1" x14ac:dyDescent="0.2">
      <c r="E304" s="224"/>
      <c r="F304" s="225"/>
      <c r="G304" s="224"/>
      <c r="H304" s="97"/>
      <c r="I304" s="97"/>
    </row>
    <row r="305" spans="1:9" s="176" customFormat="1" x14ac:dyDescent="0.2">
      <c r="E305" s="224"/>
      <c r="F305" s="225"/>
      <c r="G305" s="224"/>
      <c r="H305" s="97"/>
      <c r="I305" s="97"/>
    </row>
    <row r="306" spans="1:9" x14ac:dyDescent="0.2">
      <c r="A306" s="151" t="s">
        <v>131</v>
      </c>
      <c r="F306" s="150" t="s">
        <v>91</v>
      </c>
      <c r="G306" s="149" t="s">
        <v>133</v>
      </c>
    </row>
    <row r="307" spans="1:9" x14ac:dyDescent="0.2">
      <c r="A307" s="151" t="s">
        <v>132</v>
      </c>
      <c r="F307" s="150" t="s">
        <v>91</v>
      </c>
      <c r="G307" s="149" t="s">
        <v>134</v>
      </c>
    </row>
    <row r="308" spans="1:9" s="176" customFormat="1" x14ac:dyDescent="0.2">
      <c r="E308" s="224"/>
      <c r="F308" s="225"/>
      <c r="G308" s="224"/>
      <c r="H308" s="97"/>
      <c r="I308" s="97"/>
    </row>
    <row r="309" spans="1:9" s="176" customFormat="1" x14ac:dyDescent="0.2">
      <c r="E309" s="224"/>
      <c r="F309" s="225"/>
      <c r="G309" s="224"/>
      <c r="H309" s="97"/>
      <c r="I309" s="97"/>
    </row>
    <row r="310" spans="1:9" s="176" customFormat="1" x14ac:dyDescent="0.2">
      <c r="E310" s="224"/>
      <c r="F310" s="225"/>
      <c r="G310" s="224"/>
      <c r="H310" s="97"/>
      <c r="I310" s="97"/>
    </row>
    <row r="311" spans="1:9" s="176" customFormat="1" x14ac:dyDescent="0.2">
      <c r="E311" s="224"/>
      <c r="F311" s="225"/>
      <c r="G311" s="224"/>
      <c r="H311" s="97"/>
      <c r="I311" s="97"/>
    </row>
  </sheetData>
  <mergeCells count="55">
    <mergeCell ref="A277:C277"/>
    <mergeCell ref="A248:C248"/>
    <mergeCell ref="A157:C157"/>
    <mergeCell ref="A221:C221"/>
    <mergeCell ref="A242:C242"/>
    <mergeCell ref="A252:C252"/>
    <mergeCell ref="A253:C253"/>
    <mergeCell ref="A188:C188"/>
    <mergeCell ref="A198:C198"/>
    <mergeCell ref="A241:C241"/>
    <mergeCell ref="A229:C229"/>
    <mergeCell ref="A230:C230"/>
    <mergeCell ref="A222:C222"/>
    <mergeCell ref="A268:C268"/>
    <mergeCell ref="A1:D1"/>
    <mergeCell ref="A5:I5"/>
    <mergeCell ref="A189:C189"/>
    <mergeCell ref="A99:C99"/>
    <mergeCell ref="A141:C141"/>
    <mergeCell ref="A109:C109"/>
    <mergeCell ref="A47:C47"/>
    <mergeCell ref="A89:C89"/>
    <mergeCell ref="A48:C48"/>
    <mergeCell ref="A37:C37"/>
    <mergeCell ref="A38:C38"/>
    <mergeCell ref="A9:C9"/>
    <mergeCell ref="A140:C140"/>
    <mergeCell ref="A3:I3"/>
    <mergeCell ref="A158:C158"/>
    <mergeCell ref="A88:C88"/>
    <mergeCell ref="A12:C12"/>
    <mergeCell ref="A62:C62"/>
    <mergeCell ref="A63:C63"/>
    <mergeCell ref="A10:C10"/>
    <mergeCell ref="A14:C14"/>
    <mergeCell ref="A11:C11"/>
    <mergeCell ref="A57:C57"/>
    <mergeCell ref="A58:C58"/>
    <mergeCell ref="A53:C53"/>
    <mergeCell ref="A110:C110"/>
    <mergeCell ref="A52:C52"/>
    <mergeCell ref="A291:C291"/>
    <mergeCell ref="A286:C286"/>
    <mergeCell ref="A287:C287"/>
    <mergeCell ref="A273:C273"/>
    <mergeCell ref="A257:C257"/>
    <mergeCell ref="A264:C264"/>
    <mergeCell ref="A282:C282"/>
    <mergeCell ref="A258:C258"/>
    <mergeCell ref="A278:C278"/>
    <mergeCell ref="A269:C269"/>
    <mergeCell ref="A78:C78"/>
    <mergeCell ref="A67:C67"/>
    <mergeCell ref="A68:C68"/>
    <mergeCell ref="A247:C247"/>
  </mergeCells>
  <pageMargins left="0.31496062992125984" right="0.11811023622047245" top="0.35433070866141736" bottom="0.35433070866141736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klasi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Horvat</cp:lastModifiedBy>
  <cp:lastPrinted>2024-01-17T11:50:49Z</cp:lastPrinted>
  <dcterms:created xsi:type="dcterms:W3CDTF">2022-08-12T12:51:27Z</dcterms:created>
  <dcterms:modified xsi:type="dcterms:W3CDTF">2024-02-01T06:22:25Z</dcterms:modified>
</cp:coreProperties>
</file>