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razen\Desktop\FIN. PLAN\2019\"/>
    </mc:Choice>
  </mc:AlternateContent>
  <bookViews>
    <workbookView xWindow="0" yWindow="0" windowWidth="28800" windowHeight="12330" activeTab="2"/>
  </bookViews>
  <sheets>
    <sheet name="OPĆI" sheetId="11" r:id="rId1"/>
    <sheet name="PRIHODI" sheetId="1" r:id="rId2"/>
    <sheet name="RASHODI" sheetId="2" r:id="rId3"/>
  </sheets>
  <definedNames>
    <definedName name="_xlnm.Print_Area" localSheetId="0">OPĆI!$A$1:$I$32</definedName>
    <definedName name="_xlnm.Print_Area" localSheetId="1">PRIHODI!$A$1:$F$71</definedName>
    <definedName name="_xlnm.Print_Area" localSheetId="2">RASHODI!$A$1:$G$427</definedName>
  </definedNames>
  <calcPr calcId="162913"/>
</workbook>
</file>

<file path=xl/calcChain.xml><?xml version="1.0" encoding="utf-8"?>
<calcChain xmlns="http://schemas.openxmlformats.org/spreadsheetml/2006/main">
  <c r="G417" i="2" l="1"/>
  <c r="G418" i="2"/>
  <c r="G416" i="2"/>
  <c r="G415" i="2"/>
  <c r="G414" i="2"/>
  <c r="G413" i="2"/>
  <c r="G410" i="2"/>
  <c r="G409" i="2"/>
  <c r="G408" i="2"/>
  <c r="G407" i="2"/>
  <c r="G404" i="2"/>
  <c r="G403" i="2"/>
  <c r="G402" i="2"/>
  <c r="G399" i="2"/>
  <c r="G398" i="2"/>
  <c r="G397" i="2"/>
  <c r="G396" i="2"/>
  <c r="G391" i="2"/>
  <c r="G390" i="2"/>
  <c r="G389" i="2"/>
  <c r="G384" i="2"/>
  <c r="G383" i="2"/>
  <c r="G382" i="2"/>
  <c r="G370" i="2"/>
  <c r="G371" i="2"/>
  <c r="G372" i="2"/>
  <c r="G373" i="2"/>
  <c r="G369" i="2"/>
  <c r="G368" i="2"/>
  <c r="G367" i="2"/>
  <c r="G356" i="2"/>
  <c r="G355" i="2"/>
  <c r="G354" i="2"/>
  <c r="G353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36" i="2"/>
  <c r="G335" i="2"/>
  <c r="G324" i="2"/>
  <c r="G325" i="2"/>
  <c r="G326" i="2"/>
  <c r="G327" i="2"/>
  <c r="G328" i="2"/>
  <c r="G329" i="2"/>
  <c r="G330" i="2"/>
  <c r="G323" i="2"/>
  <c r="G320" i="2"/>
  <c r="G313" i="2"/>
  <c r="G314" i="2"/>
  <c r="G315" i="2"/>
  <c r="G312" i="2"/>
  <c r="G310" i="2"/>
  <c r="G309" i="2"/>
  <c r="G308" i="2"/>
  <c r="G302" i="2"/>
  <c r="G301" i="2"/>
  <c r="G300" i="2"/>
  <c r="G299" i="2"/>
  <c r="G298" i="2"/>
  <c r="G290" i="2"/>
  <c r="G291" i="2"/>
  <c r="G292" i="2"/>
  <c r="G293" i="2"/>
  <c r="G289" i="2"/>
  <c r="G288" i="2"/>
  <c r="G287" i="2"/>
  <c r="G275" i="2"/>
  <c r="G274" i="2"/>
  <c r="G273" i="2"/>
  <c r="G260" i="2"/>
  <c r="G261" i="2"/>
  <c r="G262" i="2"/>
  <c r="G263" i="2"/>
  <c r="G264" i="2"/>
  <c r="G265" i="2"/>
  <c r="G266" i="2"/>
  <c r="G267" i="2"/>
  <c r="G268" i="2"/>
  <c r="G259" i="2"/>
  <c r="G258" i="2"/>
  <c r="G257" i="2"/>
  <c r="G244" i="2"/>
  <c r="G243" i="2"/>
  <c r="G242" i="2"/>
  <c r="G237" i="2"/>
  <c r="G236" i="2"/>
  <c r="G235" i="2"/>
  <c r="G230" i="2"/>
  <c r="G229" i="2"/>
  <c r="G228" i="2"/>
  <c r="G227" i="2"/>
  <c r="G196" i="2"/>
  <c r="G195" i="2"/>
  <c r="G194" i="2"/>
  <c r="G190" i="2"/>
  <c r="G189" i="2"/>
  <c r="G188" i="2"/>
  <c r="G184" i="2"/>
  <c r="G183" i="2"/>
  <c r="G182" i="2"/>
  <c r="G177" i="2"/>
  <c r="G178" i="2"/>
  <c r="G176" i="2"/>
  <c r="G175" i="2"/>
  <c r="G167" i="2"/>
  <c r="G165" i="2"/>
  <c r="G164" i="2"/>
  <c r="G159" i="2"/>
  <c r="G158" i="2"/>
  <c r="G157" i="2"/>
  <c r="G156" i="2"/>
  <c r="G151" i="2"/>
  <c r="G150" i="2"/>
  <c r="G149" i="2"/>
  <c r="G148" i="2"/>
  <c r="G143" i="2"/>
  <c r="G142" i="2"/>
  <c r="G141" i="2"/>
  <c r="G140" i="2"/>
  <c r="G135" i="2"/>
  <c r="G134" i="2"/>
  <c r="G133" i="2"/>
  <c r="G128" i="2"/>
  <c r="G127" i="2"/>
  <c r="G126" i="2"/>
  <c r="G125" i="2"/>
  <c r="G124" i="2"/>
  <c r="G123" i="2"/>
  <c r="G118" i="2"/>
  <c r="G117" i="2"/>
  <c r="G116" i="2"/>
  <c r="G108" i="2"/>
  <c r="G109" i="2"/>
  <c r="G110" i="2"/>
  <c r="G111" i="2"/>
  <c r="G107" i="2"/>
  <c r="G106" i="2"/>
  <c r="G105" i="2"/>
  <c r="G97" i="2"/>
  <c r="G96" i="2"/>
  <c r="G95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78" i="2"/>
  <c r="G77" i="2"/>
  <c r="G76" i="2"/>
  <c r="G57" i="2"/>
  <c r="G56" i="2"/>
  <c r="G55" i="2"/>
  <c r="G54" i="2"/>
  <c r="G40" i="2"/>
  <c r="G41" i="2"/>
  <c r="G39" i="2"/>
  <c r="G38" i="2"/>
  <c r="G37" i="2"/>
  <c r="G31" i="2"/>
  <c r="G32" i="2"/>
  <c r="G30" i="2"/>
  <c r="G29" i="2"/>
  <c r="G28" i="2"/>
  <c r="G27" i="2"/>
  <c r="G26" i="2"/>
  <c r="G25" i="2"/>
  <c r="G20" i="2"/>
  <c r="G18" i="2"/>
  <c r="G17" i="2"/>
  <c r="G14" i="2"/>
  <c r="G15" i="2"/>
  <c r="G16" i="2"/>
  <c r="G13" i="2"/>
  <c r="G12" i="2"/>
  <c r="F53" i="1"/>
  <c r="F44" i="1"/>
  <c r="F45" i="1"/>
  <c r="F46" i="1"/>
  <c r="F37" i="1"/>
  <c r="F36" i="1"/>
  <c r="F32" i="1"/>
  <c r="H29" i="11"/>
  <c r="H28" i="11" l="1"/>
  <c r="F342" i="2"/>
  <c r="F344" i="2" l="1"/>
  <c r="F341" i="2"/>
  <c r="F399" i="2"/>
  <c r="F346" i="2"/>
  <c r="F340" i="2"/>
  <c r="D34" i="1"/>
  <c r="E62" i="1" l="1"/>
  <c r="C63" i="1"/>
  <c r="D62" i="1"/>
  <c r="C62" i="1"/>
  <c r="F373" i="2"/>
  <c r="H26" i="11"/>
  <c r="E69" i="1"/>
  <c r="E34" i="1"/>
  <c r="F34" i="1" s="1"/>
  <c r="F361" i="2"/>
  <c r="F360" i="2" s="1"/>
  <c r="E361" i="2"/>
  <c r="E360" i="2" s="1"/>
  <c r="D361" i="2"/>
  <c r="D360" i="2" s="1"/>
  <c r="E54" i="1" l="1"/>
  <c r="E52" i="1" s="1"/>
  <c r="E36" i="1"/>
  <c r="F417" i="2"/>
  <c r="F416" i="2" s="1"/>
  <c r="F414" i="2"/>
  <c r="F413" i="2" s="1"/>
  <c r="F408" i="2"/>
  <c r="F407" i="2" s="1"/>
  <c r="F403" i="2"/>
  <c r="F402" i="2" s="1"/>
  <c r="F397" i="2"/>
  <c r="F396" i="2" s="1"/>
  <c r="F390" i="2"/>
  <c r="F389" i="2" s="1"/>
  <c r="F383" i="2"/>
  <c r="F382" i="2" s="1"/>
  <c r="F371" i="2"/>
  <c r="F368" i="2"/>
  <c r="F354" i="2"/>
  <c r="F353" i="2" s="1"/>
  <c r="F348" i="2"/>
  <c r="F347" i="2" s="1"/>
  <c r="F345" i="2"/>
  <c r="F339" i="2"/>
  <c r="F336" i="2"/>
  <c r="F329" i="2"/>
  <c r="F323" i="2"/>
  <c r="F321" i="2"/>
  <c r="F313" i="2"/>
  <c r="F309" i="2"/>
  <c r="F299" i="2"/>
  <c r="F298" i="2" s="1"/>
  <c r="H300" i="2" s="1"/>
  <c r="F292" i="2"/>
  <c r="F288" i="2"/>
  <c r="F274" i="2"/>
  <c r="F273" i="2" s="1"/>
  <c r="F267" i="2"/>
  <c r="F261" i="2"/>
  <c r="F258" i="2"/>
  <c r="F243" i="2"/>
  <c r="F242" i="2" s="1"/>
  <c r="F236" i="2"/>
  <c r="F235" i="2" s="1"/>
  <c r="E60" i="1" s="1"/>
  <c r="F228" i="2"/>
  <c r="F227" i="2" s="1"/>
  <c r="F195" i="2"/>
  <c r="F194" i="2" s="1"/>
  <c r="F189" i="2"/>
  <c r="F188" i="2"/>
  <c r="F183" i="2"/>
  <c r="F182" i="2" s="1"/>
  <c r="F176" i="2"/>
  <c r="F175" i="2" s="1"/>
  <c r="F165" i="2"/>
  <c r="F164" i="2" s="1"/>
  <c r="F157" i="2"/>
  <c r="F156" i="2" s="1"/>
  <c r="F149" i="2"/>
  <c r="F148" i="2" s="1"/>
  <c r="F141" i="2"/>
  <c r="F140" i="2" s="1"/>
  <c r="F134" i="2"/>
  <c r="F133" i="2" s="1"/>
  <c r="F127" i="2"/>
  <c r="F126" i="2" s="1"/>
  <c r="F124" i="2"/>
  <c r="F123" i="2" s="1"/>
  <c r="F117" i="2"/>
  <c r="F116" i="2" s="1"/>
  <c r="F110" i="2"/>
  <c r="F106" i="2"/>
  <c r="F96" i="2"/>
  <c r="F95" i="2" s="1"/>
  <c r="F90" i="2"/>
  <c r="F89" i="2" s="1"/>
  <c r="F85" i="2"/>
  <c r="F84" i="2" s="1"/>
  <c r="F78" i="2"/>
  <c r="F77" i="2" s="1"/>
  <c r="F55" i="2"/>
  <c r="F54" i="2" s="1"/>
  <c r="F40" i="2"/>
  <c r="F38" i="2"/>
  <c r="F31" i="2"/>
  <c r="F26" i="2"/>
  <c r="F17" i="2"/>
  <c r="F13" i="2"/>
  <c r="F37" i="2" l="1"/>
  <c r="F25" i="2"/>
  <c r="E58" i="1" s="1"/>
  <c r="F308" i="2"/>
  <c r="H309" i="2" s="1"/>
  <c r="F105" i="2"/>
  <c r="E33" i="1"/>
  <c r="E59" i="1"/>
  <c r="F335" i="2"/>
  <c r="F421" i="2" s="1"/>
  <c r="F367" i="2"/>
  <c r="E29" i="1" s="1"/>
  <c r="F320" i="2"/>
  <c r="F76" i="2"/>
  <c r="F287" i="2"/>
  <c r="F257" i="2"/>
  <c r="F12" i="2"/>
  <c r="E383" i="2"/>
  <c r="E57" i="1" l="1"/>
  <c r="E56" i="1"/>
  <c r="E41" i="1"/>
  <c r="E40" i="1" s="1"/>
  <c r="H322" i="2"/>
  <c r="E348" i="2"/>
  <c r="E347" i="2" s="1"/>
  <c r="D348" i="2"/>
  <c r="D347" i="2" s="1"/>
  <c r="E336" i="2"/>
  <c r="E403" i="2"/>
  <c r="E402" i="2" s="1"/>
  <c r="D403" i="2"/>
  <c r="D402" i="2" s="1"/>
  <c r="E390" i="2"/>
  <c r="E389" i="2" s="1"/>
  <c r="E382" i="2" s="1"/>
  <c r="D390" i="2"/>
  <c r="D389" i="2" s="1"/>
  <c r="D383" i="2" s="1"/>
  <c r="D382" i="2" s="1"/>
  <c r="E127" i="2"/>
  <c r="E126" i="2" s="1"/>
  <c r="D127" i="2"/>
  <c r="D126" i="2" s="1"/>
  <c r="E124" i="2"/>
  <c r="E123" i="2" s="1"/>
  <c r="D124" i="2"/>
  <c r="D123" i="2" s="1"/>
  <c r="E96" i="2"/>
  <c r="E95" i="2" s="1"/>
  <c r="D96" i="2"/>
  <c r="D95" i="2" s="1"/>
  <c r="E414" i="2"/>
  <c r="E413" i="2" s="1"/>
  <c r="D414" i="2"/>
  <c r="D413" i="2" s="1"/>
  <c r="E408" i="2"/>
  <c r="E183" i="2"/>
  <c r="E182" i="2" s="1"/>
  <c r="D183" i="2"/>
  <c r="D182" i="2" s="1"/>
  <c r="E417" i="2"/>
  <c r="E176" i="2" l="1"/>
  <c r="E157" i="2"/>
  <c r="C36" i="1"/>
  <c r="D417" i="2"/>
  <c r="D416" i="2" s="1"/>
  <c r="D408" i="2"/>
  <c r="D407" i="2" s="1"/>
  <c r="D377" i="2"/>
  <c r="D376" i="2" s="1"/>
  <c r="D371" i="2"/>
  <c r="D368" i="2"/>
  <c r="D354" i="2"/>
  <c r="D353" i="2" s="1"/>
  <c r="D345" i="2"/>
  <c r="D339" i="2"/>
  <c r="D336" i="2"/>
  <c r="D329" i="2"/>
  <c r="D323" i="2"/>
  <c r="D321" i="2"/>
  <c r="D313" i="2"/>
  <c r="D309" i="2"/>
  <c r="D299" i="2"/>
  <c r="D298" i="2" s="1"/>
  <c r="C42" i="1" s="1"/>
  <c r="D274" i="2"/>
  <c r="D273" i="2" s="1"/>
  <c r="D267" i="2"/>
  <c r="D261" i="2"/>
  <c r="D258" i="2"/>
  <c r="D228" i="2"/>
  <c r="D227" i="2" s="1"/>
  <c r="D195" i="2"/>
  <c r="D194" i="2" s="1"/>
  <c r="D189" i="2"/>
  <c r="D188" i="2" s="1"/>
  <c r="D165" i="2"/>
  <c r="D164" i="2" s="1"/>
  <c r="D149" i="2"/>
  <c r="D148" i="2" s="1"/>
  <c r="D141" i="2"/>
  <c r="D140" i="2" s="1"/>
  <c r="D134" i="2"/>
  <c r="D133" i="2" s="1"/>
  <c r="D117" i="2"/>
  <c r="D116" i="2" s="1"/>
  <c r="D110" i="2"/>
  <c r="D106" i="2"/>
  <c r="D90" i="2"/>
  <c r="D89" i="2" s="1"/>
  <c r="D85" i="2"/>
  <c r="D84" i="2" s="1"/>
  <c r="D78" i="2"/>
  <c r="D77" i="2" s="1"/>
  <c r="D55" i="2"/>
  <c r="D54" i="2" s="1"/>
  <c r="D40" i="2"/>
  <c r="D38" i="2"/>
  <c r="D31" i="2"/>
  <c r="D26" i="2"/>
  <c r="D17" i="2"/>
  <c r="D13" i="2"/>
  <c r="D335" i="2" l="1"/>
  <c r="D367" i="2"/>
  <c r="C29" i="1" s="1"/>
  <c r="D257" i="2"/>
  <c r="D308" i="2"/>
  <c r="C43" i="1" s="1"/>
  <c r="D37" i="2"/>
  <c r="D320" i="2"/>
  <c r="C49" i="1" s="1"/>
  <c r="D105" i="2"/>
  <c r="D12" i="2"/>
  <c r="C31" i="1" s="1"/>
  <c r="D76" i="2"/>
  <c r="D25" i="2"/>
  <c r="C41" i="1" l="1"/>
  <c r="C40" i="1" s="1"/>
  <c r="E371" i="2"/>
  <c r="E368" i="2"/>
  <c r="E354" i="2"/>
  <c r="E353" i="2" s="1"/>
  <c r="E416" i="2"/>
  <c r="E313" i="2"/>
  <c r="E165" i="2"/>
  <c r="E367" i="2" l="1"/>
  <c r="D29" i="1" s="1"/>
  <c r="F29" i="1" s="1"/>
  <c r="D36" i="1"/>
  <c r="E189" i="2"/>
  <c r="E188" i="2" s="1"/>
  <c r="E407" i="2"/>
  <c r="E397" i="2"/>
  <c r="E396" i="2" s="1"/>
  <c r="E377" i="2"/>
  <c r="E376" i="2" s="1"/>
  <c r="E345" i="2"/>
  <c r="E339" i="2"/>
  <c r="E329" i="2"/>
  <c r="E323" i="2"/>
  <c r="E321" i="2"/>
  <c r="E309" i="2"/>
  <c r="E308" i="2" s="1"/>
  <c r="D43" i="1" s="1"/>
  <c r="F43" i="1" s="1"/>
  <c r="E299" i="2"/>
  <c r="E298" i="2" s="1"/>
  <c r="E292" i="2"/>
  <c r="E288" i="2"/>
  <c r="E281" i="2"/>
  <c r="E280" i="2" s="1"/>
  <c r="E274" i="2"/>
  <c r="E273" i="2" s="1"/>
  <c r="E267" i="2"/>
  <c r="E261" i="2"/>
  <c r="E258" i="2"/>
  <c r="E243" i="2"/>
  <c r="E242" i="2" s="1"/>
  <c r="E236" i="2"/>
  <c r="E235" i="2" s="1"/>
  <c r="D60" i="1" s="1"/>
  <c r="F60" i="1" s="1"/>
  <c r="E228" i="2"/>
  <c r="E227" i="2" s="1"/>
  <c r="E221" i="2"/>
  <c r="E220" i="2" s="1"/>
  <c r="E214" i="2"/>
  <c r="E213" i="2" s="1"/>
  <c r="E208" i="2"/>
  <c r="E207" i="2" s="1"/>
  <c r="D54" i="1" s="1"/>
  <c r="D52" i="1" s="1"/>
  <c r="F52" i="1" s="1"/>
  <c r="E201" i="2"/>
  <c r="E200" i="2" s="1"/>
  <c r="E195" i="2"/>
  <c r="E194" i="2" s="1"/>
  <c r="E175" i="2"/>
  <c r="E164" i="2"/>
  <c r="E156" i="2"/>
  <c r="E149" i="2"/>
  <c r="E148" i="2" s="1"/>
  <c r="E141" i="2"/>
  <c r="E140" i="2" s="1"/>
  <c r="E134" i="2"/>
  <c r="E133" i="2" s="1"/>
  <c r="E117" i="2"/>
  <c r="E116" i="2" s="1"/>
  <c r="E110" i="2"/>
  <c r="E106" i="2"/>
  <c r="E90" i="2"/>
  <c r="E89" i="2" s="1"/>
  <c r="E85" i="2"/>
  <c r="E84" i="2" s="1"/>
  <c r="E78" i="2"/>
  <c r="E77" i="2" s="1"/>
  <c r="E70" i="2"/>
  <c r="E69" i="2" s="1"/>
  <c r="E63" i="2"/>
  <c r="E62" i="2" s="1"/>
  <c r="E55" i="2"/>
  <c r="E54" i="2" s="1"/>
  <c r="E47" i="2"/>
  <c r="E46" i="2" s="1"/>
  <c r="E40" i="2"/>
  <c r="E38" i="2"/>
  <c r="E31" i="2"/>
  <c r="E26" i="2"/>
  <c r="E17" i="2"/>
  <c r="E13" i="2"/>
  <c r="E421" i="2" l="1"/>
  <c r="D59" i="1"/>
  <c r="F59" i="1" s="1"/>
  <c r="G29" i="11"/>
  <c r="I29" i="11" s="1"/>
  <c r="D33" i="1"/>
  <c r="F33" i="1" s="1"/>
  <c r="E335" i="2"/>
  <c r="E287" i="2"/>
  <c r="E320" i="2"/>
  <c r="D49" i="1" s="1"/>
  <c r="F49" i="1" s="1"/>
  <c r="E105" i="2"/>
  <c r="D30" i="1" s="1"/>
  <c r="F30" i="1" s="1"/>
  <c r="D42" i="1"/>
  <c r="F42" i="1" s="1"/>
  <c r="E37" i="2"/>
  <c r="E76" i="2"/>
  <c r="E25" i="2"/>
  <c r="E257" i="2"/>
  <c r="E12" i="2"/>
  <c r="D31" i="1" s="1"/>
  <c r="F31" i="1" s="1"/>
  <c r="D58" i="1" l="1"/>
  <c r="F58" i="1" s="1"/>
  <c r="G28" i="11"/>
  <c r="D28" i="1"/>
  <c r="D41" i="1"/>
  <c r="F376" i="2"/>
  <c r="D40" i="1" l="1"/>
  <c r="F40" i="1" s="1"/>
  <c r="F41" i="1"/>
  <c r="G27" i="11"/>
  <c r="I28" i="11"/>
  <c r="E28" i="1"/>
  <c r="F28" i="1" s="1"/>
  <c r="E26" i="1"/>
  <c r="E68" i="1" s="1"/>
  <c r="D57" i="1"/>
  <c r="F57" i="1" s="1"/>
  <c r="D56" i="1"/>
  <c r="D221" i="2"/>
  <c r="D220" i="2" s="1"/>
  <c r="D63" i="2"/>
  <c r="D62" i="2" s="1"/>
  <c r="D397" i="2"/>
  <c r="D396" i="2" s="1"/>
  <c r="D292" i="2"/>
  <c r="D288" i="2"/>
  <c r="D281" i="2"/>
  <c r="D280" i="2" s="1"/>
  <c r="C58" i="1" s="1"/>
  <c r="D250" i="2"/>
  <c r="D249" i="2" s="1"/>
  <c r="D243" i="2"/>
  <c r="D236" i="2"/>
  <c r="D235" i="2" s="1"/>
  <c r="C60" i="1" s="1"/>
  <c r="D214" i="2"/>
  <c r="D213" i="2" s="1"/>
  <c r="D208" i="2"/>
  <c r="D207" i="2" s="1"/>
  <c r="C54" i="1" s="1"/>
  <c r="C52" i="1" s="1"/>
  <c r="D201" i="2"/>
  <c r="D200" i="2" s="1"/>
  <c r="D176" i="2"/>
  <c r="D157" i="2"/>
  <c r="D70" i="2"/>
  <c r="D69" i="2" s="1"/>
  <c r="D47" i="2"/>
  <c r="D46" i="2" s="1"/>
  <c r="D26" i="1" l="1"/>
  <c r="F56" i="1"/>
  <c r="E71" i="1"/>
  <c r="C59" i="1"/>
  <c r="C57" i="1" s="1"/>
  <c r="F29" i="11"/>
  <c r="D68" i="1"/>
  <c r="D71" i="1" s="1"/>
  <c r="G25" i="11"/>
  <c r="G24" i="11" s="1"/>
  <c r="G30" i="11" s="1"/>
  <c r="D156" i="2"/>
  <c r="D287" i="2"/>
  <c r="C34" i="1" s="1"/>
  <c r="D175" i="2"/>
  <c r="D242" i="2"/>
  <c r="C33" i="1" s="1"/>
  <c r="F68" i="1" l="1"/>
  <c r="F71" i="1"/>
  <c r="C56" i="1"/>
  <c r="D421" i="2"/>
  <c r="F28" i="11" s="1"/>
  <c r="F27" i="11" s="1"/>
  <c r="C30" i="1"/>
  <c r="C28" i="1" s="1"/>
  <c r="C26" i="1" l="1"/>
  <c r="C68" i="1" s="1"/>
  <c r="C71" i="1" s="1"/>
  <c r="F25" i="11" l="1"/>
  <c r="F24" i="11" s="1"/>
  <c r="F30" i="11" s="1"/>
  <c r="H27" i="11" l="1"/>
  <c r="I27" i="11" s="1"/>
  <c r="H25" i="11" l="1"/>
  <c r="I25" i="11" s="1"/>
  <c r="H24" i="11" l="1"/>
  <c r="H30" i="11" l="1"/>
  <c r="I24" i="11"/>
  <c r="H32" i="11"/>
</calcChain>
</file>

<file path=xl/comments1.xml><?xml version="1.0" encoding="utf-8"?>
<comments xmlns="http://schemas.openxmlformats.org/spreadsheetml/2006/main">
  <authors>
    <author>*</author>
  </authors>
  <commentList>
    <comment ref="C59" authorId="0" shapeId="0">
      <text>
        <r>
          <rPr>
            <b/>
            <sz val="8"/>
            <color indexed="81"/>
            <rFont val="Tahoma"/>
            <family val="2"/>
            <charset val="238"/>
          </rPr>
          <t>Podloga  plan rashoda gdje nisu točno određeni iznosi, jer nismo imali procjenu troška</t>
        </r>
      </text>
    </comment>
    <comment ref="D59" authorId="0" shapeId="0">
      <text>
        <r>
          <rPr>
            <b/>
            <sz val="8"/>
            <color indexed="81"/>
            <rFont val="Tahoma"/>
            <family val="2"/>
            <charset val="238"/>
          </rPr>
          <t>Podloga  plan rashoda gdje nisu točno određeni iznosi, jer nismo imali procjenu troška</t>
        </r>
      </text>
    </comment>
    <comment ref="E59" authorId="0" shapeId="0">
      <text>
        <r>
          <rPr>
            <b/>
            <sz val="8"/>
            <color indexed="81"/>
            <rFont val="Tahoma"/>
            <family val="2"/>
            <charset val="238"/>
          </rPr>
          <t>Podloga  plan rashoda gdje nisu točno određeni iznosi, jer nismo imali procjenu troška</t>
        </r>
      </text>
    </comment>
  </commentList>
</comments>
</file>

<file path=xl/comments2.xml><?xml version="1.0" encoding="utf-8"?>
<comments xmlns="http://schemas.openxmlformats.org/spreadsheetml/2006/main">
  <authors>
    <author>*</author>
  </authors>
  <commentList>
    <comment ref="D13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E13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F13" authorId="0" shapeId="0">
      <text>
        <r>
          <rPr>
            <b/>
            <sz val="8"/>
            <color indexed="81"/>
            <rFont val="Tahoma"/>
            <family val="2"/>
            <charset val="238"/>
          </rPr>
          <t>Indeks uvećanja 105,6 Min. Fin.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E1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  <comment ref="F16" authorId="0" shapeId="0">
      <text>
        <r>
          <rPr>
            <b/>
            <sz val="8"/>
            <color indexed="81"/>
            <rFont val="Tahoma"/>
            <family val="2"/>
            <charset val="238"/>
          </rPr>
          <t>17,2% na 311</t>
        </r>
      </text>
    </comment>
  </commentList>
</comments>
</file>

<file path=xl/sharedStrings.xml><?xml version="1.0" encoding="utf-8"?>
<sst xmlns="http://schemas.openxmlformats.org/spreadsheetml/2006/main" count="556" uniqueCount="230">
  <si>
    <t>PRIHODI I PRIMICI ISKAZANI PO VRSTAMA</t>
  </si>
  <si>
    <t>RAČUN</t>
  </si>
  <si>
    <t>VRSTA PRIHODA</t>
  </si>
  <si>
    <t>PRIHODI POSLOVANJA</t>
  </si>
  <si>
    <t>PRIHODI OD IMOVINE</t>
  </si>
  <si>
    <t>Prihodi od financijske imovine</t>
  </si>
  <si>
    <t>Prihodi od nefinancijske imovine</t>
  </si>
  <si>
    <t>PRIHODI IZ PRORAČUNA</t>
  </si>
  <si>
    <t>PRIHODI OD PRODAJE NEFINANCISKE IMOVINE</t>
  </si>
  <si>
    <t>PRIHODI OD PRODAJE DUGOTRAJNE IMOVINE</t>
  </si>
  <si>
    <t>S V E U K U P N O</t>
  </si>
  <si>
    <t>O P I S</t>
  </si>
  <si>
    <t>PROGRAM: JAVNE POTREBE U ŠKOLSTVU</t>
  </si>
  <si>
    <t>AKTIVNOST: Troškovi zaposlenika</t>
  </si>
  <si>
    <t>RASHODI POSLOVANJA</t>
  </si>
  <si>
    <t>RASHODI ZA ZAPOSLENE</t>
  </si>
  <si>
    <t>PLAĆE</t>
  </si>
  <si>
    <t>DOPRINOSI NA PLAĆE</t>
  </si>
  <si>
    <t>MATERIJALNI RASHODI</t>
  </si>
  <si>
    <t>NAKNADE TROŠKOVA ZAPOSLENIMA</t>
  </si>
  <si>
    <t>RASHODI ZA MATERIJAL I ENERGIJU</t>
  </si>
  <si>
    <t>RASHODI ZA USLUGE</t>
  </si>
  <si>
    <t>RASHODI ZA NABAVU NEFINANCIJSKE IMOVINE</t>
  </si>
  <si>
    <t>SVEUKUPNO</t>
  </si>
  <si>
    <t>Prihodi od školske kuhinje</t>
  </si>
  <si>
    <t>Prihodi od produženog boravka</t>
  </si>
  <si>
    <t>Prihodi od kotizacija za Novigradsko proljeće</t>
  </si>
  <si>
    <t>Prihodi od djece za izlete</t>
  </si>
  <si>
    <t>Prihodi od djece za osiguranje</t>
  </si>
  <si>
    <t>Prihodi od glazbene škole</t>
  </si>
  <si>
    <t>DAROVI, NAGRADE, BOŽIĆNICE, REGRES….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</si>
  <si>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</si>
  <si>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</si>
  <si>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</si>
  <si>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</si>
  <si>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</si>
  <si>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</si>
  <si>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</si>
  <si>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</si>
  <si>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</si>
  <si>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</si>
  <si>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</si>
  <si>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</si>
  <si>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AKTIVNOST: Novigradsko proljeće</t>
  </si>
  <si>
    <t>Prihodi po posebnim propisima</t>
  </si>
  <si>
    <t>KVALITETNA NASTAVA</t>
  </si>
  <si>
    <t>PRODUŽENI BORAVAK</t>
  </si>
  <si>
    <t>NOVIGRADSKO PROLJEĆE</t>
  </si>
  <si>
    <t>KNJIGE U KNJIŽNICAMA</t>
  </si>
  <si>
    <t>RASHODI I IZDACI ZA TROGODIŠNJE RAZDOBLJE</t>
  </si>
  <si>
    <t>P. iz proračuna za fin. redovne djelatnosti - IŽ</t>
  </si>
  <si>
    <t>P. iz proračuna za fin. Novigr. prolj. - IŽ</t>
  </si>
  <si>
    <t>PRIHODI PO POSEBNIM PROPISIMA</t>
  </si>
  <si>
    <t>P. OD PRODAJE NEFINANCIJSKE IMOVINE</t>
  </si>
  <si>
    <t>RASHODI ZA NABAVU PROIZV. DUGOTRAJNE IMOVINE</t>
  </si>
  <si>
    <t>671 dio</t>
  </si>
  <si>
    <t>P. iz proračuna za fin. redovne djelatnosti</t>
  </si>
  <si>
    <t>PRIHODI UKUPNO</t>
  </si>
  <si>
    <t>PRIHODI OD NEFINANCIJSKE IMOVINE</t>
  </si>
  <si>
    <t>RASHODI UKUPNO</t>
  </si>
  <si>
    <t>RASHODI ZA NEFINANCIJSKU IMOVINU</t>
  </si>
  <si>
    <t>RAZLIKA - VIŠAK / MANJAK</t>
  </si>
  <si>
    <t>VIŠAK / 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</si>
  <si>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</si>
  <si>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</si>
  <si>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</si>
  <si>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</si>
  <si>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POZICIJA</t>
  </si>
  <si>
    <t>A210102</t>
  </si>
  <si>
    <t>Izvori financiranja: Prihodi od županijskog proračuna</t>
  </si>
  <si>
    <t>PROGRAM: REDOVNA DJELATNOST</t>
  </si>
  <si>
    <t>A210101</t>
  </si>
  <si>
    <t>AKTIVNOST: Materijalni rashodi OŠ po kriterijima</t>
  </si>
  <si>
    <t>OSTALI NESPOMENUTI RASHODI POSLOVANJA</t>
  </si>
  <si>
    <t>FINANCIJSKI RASHODI</t>
  </si>
  <si>
    <t>OSTALI FINANCIJSKI RASHODI</t>
  </si>
  <si>
    <t>AKTIVNOST: Materijalni rashodi OŠ po stvarnom trošku</t>
  </si>
  <si>
    <t>NAKN. GRAĐ., KUĆANSTVIMA NA TEM. OSIG. I DR. NAK.</t>
  </si>
  <si>
    <t>OSTALE NAKN. GRAĐANIMA I KUĆAN. IZ PRORAČUNA</t>
  </si>
  <si>
    <t>A210201</t>
  </si>
  <si>
    <t>PROGRAM: REDOVNA DJELATNOST - IZNAD STANDARDA</t>
  </si>
  <si>
    <t>AKTIVNOST: Materijalni rashodi OŠ po stvarnom trošku iznad standarda</t>
  </si>
  <si>
    <t>OST. NESPOM. RASHODI POSLOVANJA</t>
  </si>
  <si>
    <t>A230107</t>
  </si>
  <si>
    <t>PLAĆE (BRUTO)</t>
  </si>
  <si>
    <t>PROGRAMI OBRAZOVANJA IZNAD STANDARDA</t>
  </si>
  <si>
    <t>A230110</t>
  </si>
  <si>
    <t>A230119</t>
  </si>
  <si>
    <t>NAGRADE ZA UČENIKE</t>
  </si>
  <si>
    <t>A230120</t>
  </si>
  <si>
    <t>RANO UČENJE INFORMATIKE</t>
  </si>
  <si>
    <t>A230122</t>
  </si>
  <si>
    <t>PSIHOLOG</t>
  </si>
  <si>
    <t>A230124</t>
  </si>
  <si>
    <t>Izvori financiranja: Prihodi od sufinanciranja učenika</t>
  </si>
  <si>
    <t>A230106</t>
  </si>
  <si>
    <t>A230115</t>
  </si>
  <si>
    <t>O P Ć I   D I O</t>
  </si>
  <si>
    <t>OSTALI RASHODI ZA  ZAPOSLENE</t>
  </si>
  <si>
    <t>Prihodi od djece zakazalište</t>
  </si>
  <si>
    <t>A230102</t>
  </si>
  <si>
    <t>P. iz proračuna za fin. inv. održ. i kap. ulaganja - IŽ</t>
  </si>
  <si>
    <t>ŠKOLSKI PREVENTIVNI PROGRAMI</t>
  </si>
  <si>
    <t>A230134</t>
  </si>
  <si>
    <t>652 dio</t>
  </si>
  <si>
    <t>POMOĆI IZ INOZ. I OD SUBJ. UNUTAR OPĆEG PRORAČUNA</t>
  </si>
  <si>
    <t>Izvori financiranja: Prihodi od gradskog proračuna (Grad Novigrad)</t>
  </si>
  <si>
    <t>Izvori financiranja: Projekt "Školovanje bez diskriminacije - ulog u tolerantno društvo" - EU fondovi</t>
  </si>
  <si>
    <t>AKTIVNOST: Pomoćnici u nastavi</t>
  </si>
  <si>
    <t>A230104</t>
  </si>
  <si>
    <t>VIŠAK IZ PRETHODNIH GODINA</t>
  </si>
  <si>
    <t>636 dio</t>
  </si>
  <si>
    <t>P. prorač. korisnicima iz prorač. koji im nije nadležan - Grad</t>
  </si>
  <si>
    <t>AKTIVNOST: Županijska natjecanja</t>
  </si>
  <si>
    <t>A230199</t>
  </si>
  <si>
    <t>AKTIVNOST: Zavičajna nastava</t>
  </si>
  <si>
    <t>POSTROJENJA I OPREMA</t>
  </si>
  <si>
    <t>P. prorač. korisnicima iz prorač. koji im nije nadležan - FZO</t>
  </si>
  <si>
    <t>PLAĆE ZA REDOVAN RAD</t>
  </si>
  <si>
    <t>A210103</t>
  </si>
  <si>
    <t>AKTIVNOST: Materijalni rashodi OŠ po stvarnom trošku - drugi izvori</t>
  </si>
  <si>
    <t>Ostali prihodi</t>
  </si>
  <si>
    <t>Prihodi od prodaje proizv. i roba te pruženih usluga</t>
  </si>
  <si>
    <t>Prih. od prodaje proizv. i roba te pruž.usluga i donacija</t>
  </si>
  <si>
    <t>Donacije od pravnih i fiz. osoba izvan općeg proračuna</t>
  </si>
  <si>
    <t>K240504</t>
  </si>
  <si>
    <t>AKTIVNOST: Opremanje dječjih igrališta</t>
  </si>
  <si>
    <t>Izvori financiranja: Donacije za osnovne škole</t>
  </si>
  <si>
    <t>PROGRAM: OPREMANJE U OSNOVNIM ŠKOLAMA</t>
  </si>
  <si>
    <t>A230184</t>
  </si>
  <si>
    <t>NAKNADE TROŠKOVA OSOBAMA IZVAN RADNOG ODNOSA</t>
  </si>
  <si>
    <t>AKTIVNOST: Projekt "Školska shema"</t>
  </si>
  <si>
    <t>K240501</t>
  </si>
  <si>
    <t>Izvori financiranja: Vlastiti prihodi osnovnih škola</t>
  </si>
  <si>
    <t>AKTIVNOST: Školska kuhinja</t>
  </si>
  <si>
    <t>AKTIVNOST: Produženi boravak</t>
  </si>
  <si>
    <t>AKTIVNOST: Ostali programi i projekti</t>
  </si>
  <si>
    <t>A230103</t>
  </si>
  <si>
    <t>dječje igralište</t>
  </si>
  <si>
    <t>planira se uređenje</t>
  </si>
  <si>
    <t>K240502</t>
  </si>
  <si>
    <t>Izvori financiranja: Agencija za odgoj i obrazovanje</t>
  </si>
  <si>
    <t>AKTIVNOST: Županijsko stručno vijeće ravnatelja</t>
  </si>
  <si>
    <t>A230162</t>
  </si>
  <si>
    <t>A240102</t>
  </si>
  <si>
    <t>AKTIVNOST: Investicijsko održavanje OŠ - iznad standarda</t>
  </si>
  <si>
    <t>AKTIVNOST: Školski namještaj i oprema</t>
  </si>
  <si>
    <t>PROGRAM: INVESTICIJSKO ODRŽAVANJE OŠ</t>
  </si>
  <si>
    <t>A240101</t>
  </si>
  <si>
    <t>AKTIVNOST: Investicijsko održavanje OŠ - minimalni standard</t>
  </si>
  <si>
    <t>klime</t>
  </si>
  <si>
    <t>OSTALI PROGRAMI I PROJEKTI</t>
  </si>
  <si>
    <t>AKTIVNOST: Opremanje knjižnica</t>
  </si>
  <si>
    <t>Prihodi od djece za izlete i kazalište</t>
  </si>
  <si>
    <t>A230127</t>
  </si>
  <si>
    <t>MEĐUNARODNA RAZMJENA</t>
  </si>
  <si>
    <t>FINANCIJSKI PLAN ZA 2019. GODINU</t>
  </si>
  <si>
    <t>I PROJEKCIJA PLANA ZA 2020. I 2021. GODINU</t>
  </si>
  <si>
    <t>Plan 2019.g.</t>
  </si>
  <si>
    <t>PLAN 2019</t>
  </si>
  <si>
    <t>NAKNADE TROŠK. OSOBAMA IZVAN RADNOG ODNOSA</t>
  </si>
  <si>
    <t>UKUPNO RASHODI</t>
  </si>
  <si>
    <t>OPREMANJE U OSNOVNIM ŠKOLAMA</t>
  </si>
  <si>
    <t>Izvor financiranja: Grad Novigrad za prorač. korisnike</t>
  </si>
  <si>
    <t>1. izmjene</t>
  </si>
  <si>
    <t>prijevoz na posao s posla</t>
  </si>
  <si>
    <t>Izvor financiranja: MZO za prorač. korisnike</t>
  </si>
  <si>
    <t>P. od ostalih subjekata unutar općeg proračuna</t>
  </si>
  <si>
    <t>AKTIVNOST: Naknada za županijsko stručno vijeće</t>
  </si>
  <si>
    <t>Izvori financiranja: Ostale institucije za osnovne škole</t>
  </si>
  <si>
    <t>A230171</t>
  </si>
  <si>
    <t>AKTIVNOST: Školska sportska društva</t>
  </si>
  <si>
    <t>opremanje kabineta</t>
  </si>
  <si>
    <t>Osnovna škola – Scuola elementare RIVARELA</t>
  </si>
  <si>
    <t>Emonijska  4, 52466 Novigrad – Cittanova</t>
  </si>
  <si>
    <t>Email: ured@os-rivarela-novigrad.skole.hr</t>
  </si>
  <si>
    <t>Tel: +385(0) 52 757 005 / Fax: +385(0) 52 757 218</t>
  </si>
  <si>
    <t>OIB: 27267656235    MB: 03036413</t>
  </si>
  <si>
    <t>IBAN: HR95 2380 0061 1200 0284 3</t>
  </si>
  <si>
    <t>P O S E B N I   D I O</t>
  </si>
  <si>
    <t xml:space="preserve">                                                                                  IBAN: HR95 2380 0061 1200 0284 3</t>
  </si>
  <si>
    <t xml:space="preserve">                                                                                  Tel: +385(0) 52 757 005 / Fax: +385(0) 52 757 218</t>
  </si>
  <si>
    <t xml:space="preserve">                                                                                  OIB: 27267656235    MB: 03036413</t>
  </si>
  <si>
    <t xml:space="preserve">                                                                                  Email: ured@os-rivarela-novigrad.skole.hr</t>
  </si>
  <si>
    <t xml:space="preserve">                                                                                  Emonijska  4, 52466 Novigrad – Cittanova</t>
  </si>
  <si>
    <t xml:space="preserve">                                                                                  Osnovna škola – Scuola elementare RIVARELA</t>
  </si>
  <si>
    <t>P. prorač. korisnicima iz prorač. koji im nije nadležan - MZO</t>
  </si>
  <si>
    <t>Izvori financiranja: Prihodi od Ministarstva znanosti i obrazovanja</t>
  </si>
  <si>
    <t>2. izmjene</t>
  </si>
  <si>
    <t>PRIJEVOZNA SREDSTVA</t>
  </si>
  <si>
    <t>Tekuće pomoći temeljem prijenosa EU sredstava</t>
  </si>
  <si>
    <t>Izvori financiranja: Istarska županija</t>
  </si>
  <si>
    <t>Izvor financiranja: Ministarsvo poljoprivrede za proračunske korisnike</t>
  </si>
  <si>
    <t>P. prorač. korisnicima iz prorač. koji im nije nadležan</t>
  </si>
  <si>
    <t>auto</t>
  </si>
  <si>
    <t>Izvori financiranja: MZO za proračunske korisnike</t>
  </si>
  <si>
    <t>A230116</t>
  </si>
  <si>
    <t>ŠKOLSKI LIST, ČASOPISI I KNJIGE</t>
  </si>
  <si>
    <t>Izvor financiranja: Istarska županija</t>
  </si>
  <si>
    <t>INVESTICIJSKO ODRŽAVANJE OSNOVNIH ŠKOLA</t>
  </si>
  <si>
    <t>AKTIVNOST: Investicijsko održavanje škola - iznad standarda</t>
  </si>
  <si>
    <t>Izvori financiranja: Decentralizirana sredstva za kapitalno za OŠ</t>
  </si>
  <si>
    <t>klupe</t>
  </si>
  <si>
    <t>NEPROIZVEDENA DUGOTRAJNA IMOVINA</t>
  </si>
  <si>
    <t>NEMATERIJALNA IMOVINA</t>
  </si>
  <si>
    <t>A230203</t>
  </si>
  <si>
    <t>AKTIVNOST: Medni dani</t>
  </si>
  <si>
    <t>izvršenje</t>
  </si>
  <si>
    <t>IZVRŠENJE</t>
  </si>
  <si>
    <t>PLANA 2019</t>
  </si>
  <si>
    <t>Računovodstvo</t>
  </si>
  <si>
    <t>Dražen Čupić</t>
  </si>
  <si>
    <t>krizni stožer</t>
  </si>
  <si>
    <t>A230168</t>
  </si>
  <si>
    <t>prihodi</t>
  </si>
  <si>
    <t>višak</t>
  </si>
  <si>
    <t>AKTIVNOST: EU projekti kod proračunskih korisnika - MEDES</t>
  </si>
  <si>
    <t>put u Francusku - Hanzl</t>
  </si>
  <si>
    <t>video nadzor, logoped, sportska oprema</t>
  </si>
  <si>
    <t>OSTALI PRIHODI</t>
  </si>
  <si>
    <t>RASPOLOŽIVI VIŠAK U SLJ. RAZDOBLJU</t>
  </si>
  <si>
    <t>Indeks</t>
  </si>
  <si>
    <t>INDEKS</t>
  </si>
  <si>
    <t>Ravnateljica</t>
  </si>
  <si>
    <t>Davorka Parmač, prof.</t>
  </si>
  <si>
    <t>Novigrad, 26. veljače 2020.</t>
  </si>
  <si>
    <t>KLASA: 400-08/20-01/02</t>
  </si>
  <si>
    <t>URBROJ: 2105/03-14/20-01</t>
  </si>
  <si>
    <t>URBROJ: 2105/03-14/20-02</t>
  </si>
  <si>
    <t>višak 15.650 za Luka interijeri koji nisu bili dostavljeni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</si>
</sst>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-* #,##0.00\ _K_n_-;\-* #,##0.00\ _K_n_-;_-* &quot;-&quot;??\ _K_n_-;_-@_-"/>
  </numFmts>
  <fonts count="45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color theme="6" tint="-0.249977111117893"/>
      <name val="Arial"/>
      <family val="2"/>
      <charset val="238"/>
    </font>
    <font>
      <sz val="11"/>
      <color rgb="FF00B050"/>
      <name val="Arial"/>
      <family val="2"/>
      <charset val="238"/>
    </font>
    <font>
      <sz val="11"/>
      <color rgb="FF7030A0"/>
      <name val="Arial"/>
      <family val="2"/>
      <charset val="238"/>
    </font>
    <font>
      <sz val="10"/>
      <name val="Arial"/>
      <family val="2"/>
      <charset val="238"/>
    </font>
    <font>
      <sz val="10"/>
      <color rgb="FF595959"/>
      <name val="Calibri"/>
      <family val="2"/>
      <charset val="238"/>
    </font>
    <font>
      <sz val="10"/>
      <color rgb="FF595959"/>
      <name val="Arial"/>
      <family val="2"/>
      <charset val="238"/>
    </font>
    <font>
      <sz val="11"/>
      <color rgb="FF595959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5" tint="-0.499984740745262"/>
      <name val="Arial"/>
      <family val="2"/>
      <charset val="238"/>
    </font>
    <font>
      <b/>
      <sz val="11"/>
      <color theme="5" tint="-0.499984740745262"/>
      <name val="Arial"/>
      <family val="2"/>
      <charset val="238"/>
    </font>
    <font>
      <sz val="11"/>
      <color theme="5" tint="-0.499984740745262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sz val="11"/>
      <color theme="5" tint="-0.249977111117893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1" borderId="2" applyNumberFormat="0" applyAlignment="0" applyProtection="0"/>
    <xf numFmtId="0" fontId="14" fillId="22" borderId="3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2" applyNumberFormat="0" applyAlignment="0" applyProtection="0"/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1" fillId="20" borderId="1" applyNumberFormat="0" applyFont="0" applyAlignment="0" applyProtection="0"/>
    <xf numFmtId="0" fontId="23" fillId="21" borderId="7" applyNumberFormat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2" fillId="0" borderId="0"/>
    <xf numFmtId="0" fontId="1" fillId="0" borderId="0"/>
  </cellStyleXfs>
  <cellXfs count="138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6" fillId="0" borderId="0" xfId="0" applyFont="1"/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6" fillId="0" borderId="0" xfId="0" applyNumberFormat="1" applyFont="1"/>
    <xf numFmtId="0" fontId="5" fillId="0" borderId="10" xfId="0" applyFont="1" applyBorder="1" applyAlignment="1">
      <alignment horizontal="left"/>
    </xf>
    <xf numFmtId="0" fontId="5" fillId="0" borderId="10" xfId="0" applyFont="1" applyBorder="1"/>
    <xf numFmtId="0" fontId="5" fillId="0" borderId="0" xfId="0" applyFont="1" applyBorder="1"/>
    <xf numFmtId="0" fontId="4" fillId="0" borderId="10" xfId="0" applyFont="1" applyBorder="1" applyAlignment="1">
      <alignment horizontal="left"/>
    </xf>
    <xf numFmtId="0" fontId="4" fillId="0" borderId="10" xfId="0" applyFont="1" applyBorder="1"/>
    <xf numFmtId="0" fontId="5" fillId="0" borderId="11" xfId="0" applyFont="1" applyBorder="1"/>
    <xf numFmtId="4" fontId="5" fillId="0" borderId="10" xfId="0" applyNumberFormat="1" applyFont="1" applyFill="1" applyBorder="1"/>
    <xf numFmtId="0" fontId="9" fillId="0" borderId="0" xfId="0" applyFont="1"/>
    <xf numFmtId="164" fontId="0" fillId="0" borderId="0" xfId="43" applyFont="1"/>
    <xf numFmtId="164" fontId="9" fillId="0" borderId="0" xfId="43" applyFont="1"/>
    <xf numFmtId="164" fontId="0" fillId="0" borderId="0" xfId="0" applyNumberFormat="1"/>
    <xf numFmtId="0" fontId="6" fillId="0" borderId="0" xfId="0" quotePrefix="1" applyFont="1" applyAlignment="1">
      <alignment horizontal="left"/>
    </xf>
    <xf numFmtId="0" fontId="5" fillId="0" borderId="0" xfId="0" applyFont="1" applyBorder="1" applyAlignment="1">
      <alignment horizontal="left"/>
    </xf>
    <xf numFmtId="0" fontId="4" fillId="24" borderId="10" xfId="0" applyFont="1" applyFill="1" applyBorder="1" applyAlignment="1">
      <alignment horizontal="left"/>
    </xf>
    <xf numFmtId="0" fontId="4" fillId="24" borderId="10" xfId="0" applyFont="1" applyFill="1" applyBorder="1"/>
    <xf numFmtId="4" fontId="4" fillId="24" borderId="10" xfId="0" applyNumberFormat="1" applyFont="1" applyFill="1" applyBorder="1"/>
    <xf numFmtId="0" fontId="4" fillId="0" borderId="14" xfId="0" applyFont="1" applyBorder="1"/>
    <xf numFmtId="4" fontId="4" fillId="0" borderId="15" xfId="0" applyNumberFormat="1" applyFont="1" applyBorder="1"/>
    <xf numFmtId="0" fontId="2" fillId="0" borderId="0" xfId="0" applyFont="1" applyAlignment="1">
      <alignment horizontal="center"/>
    </xf>
    <xf numFmtId="164" fontId="9" fillId="0" borderId="0" xfId="0" applyNumberFormat="1" applyFont="1"/>
    <xf numFmtId="4" fontId="5" fillId="0" borderId="0" xfId="0" applyNumberFormat="1" applyFont="1" applyFill="1" applyBorder="1"/>
    <xf numFmtId="0" fontId="28" fillId="0" borderId="0" xfId="0" applyFont="1"/>
    <xf numFmtId="0" fontId="28" fillId="0" borderId="11" xfId="0" applyFont="1" applyBorder="1"/>
    <xf numFmtId="10" fontId="5" fillId="0" borderId="0" xfId="39" applyNumberFormat="1" applyFont="1"/>
    <xf numFmtId="10" fontId="5" fillId="0" borderId="0" xfId="39" applyNumberFormat="1" applyFont="1" applyFill="1" applyBorder="1"/>
    <xf numFmtId="10" fontId="5" fillId="0" borderId="0" xfId="39" applyNumberFormat="1" applyFont="1" applyFill="1"/>
    <xf numFmtId="0" fontId="27" fillId="0" borderId="0" xfId="0" applyFont="1"/>
    <xf numFmtId="4" fontId="4" fillId="0" borderId="0" xfId="0" applyNumberFormat="1" applyFont="1" applyBorder="1" applyAlignment="1">
      <alignment horizontal="center" vertical="center" wrapText="1"/>
    </xf>
    <xf numFmtId="4" fontId="29" fillId="0" borderId="0" xfId="0" applyNumberFormat="1" applyFont="1" applyFill="1" applyBorder="1"/>
    <xf numFmtId="4" fontId="30" fillId="0" borderId="0" xfId="0" applyNumberFormat="1" applyFont="1" applyFill="1" applyBorder="1"/>
    <xf numFmtId="4" fontId="4" fillId="24" borderId="12" xfId="0" applyNumberFormat="1" applyFont="1" applyFill="1" applyBorder="1"/>
    <xf numFmtId="4" fontId="4" fillId="24" borderId="16" xfId="0" applyNumberFormat="1" applyFont="1" applyFill="1" applyBorder="1"/>
    <xf numFmtId="0" fontId="4" fillId="0" borderId="0" xfId="0" applyFont="1" applyAlignment="1">
      <alignment horizontal="center"/>
    </xf>
    <xf numFmtId="4" fontId="5" fillId="0" borderId="10" xfId="0" applyNumberFormat="1" applyFont="1" applyBorder="1"/>
    <xf numFmtId="10" fontId="4" fillId="0" borderId="0" xfId="39" applyNumberFormat="1" applyFont="1" applyAlignment="1">
      <alignment horizontal="center"/>
    </xf>
    <xf numFmtId="4" fontId="5" fillId="0" borderId="13" xfId="0" applyNumberFormat="1" applyFont="1" applyFill="1" applyBorder="1"/>
    <xf numFmtId="0" fontId="6" fillId="25" borderId="0" xfId="0" applyFont="1" applyFill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31" fillId="0" borderId="10" xfId="0" applyNumberFormat="1" applyFont="1" applyFill="1" applyBorder="1"/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10" xfId="0" applyFont="1" applyFill="1" applyBorder="1" applyAlignment="1">
      <alignment horizontal="left"/>
    </xf>
    <xf numFmtId="0" fontId="5" fillId="0" borderId="10" xfId="0" applyFont="1" applyFill="1" applyBorder="1"/>
    <xf numFmtId="0" fontId="4" fillId="0" borderId="10" xfId="0" applyFont="1" applyFill="1" applyBorder="1" applyAlignment="1">
      <alignment horizontal="left"/>
    </xf>
    <xf numFmtId="0" fontId="4" fillId="0" borderId="10" xfId="0" applyFont="1" applyFill="1" applyBorder="1"/>
    <xf numFmtId="0" fontId="5" fillId="0" borderId="17" xfId="0" applyFont="1" applyBorder="1" applyAlignment="1">
      <alignment horizontal="left"/>
    </xf>
    <xf numFmtId="0" fontId="5" fillId="0" borderId="17" xfId="0" applyFont="1" applyBorder="1"/>
    <xf numFmtId="0" fontId="4" fillId="26" borderId="10" xfId="0" applyFont="1" applyFill="1" applyBorder="1" applyAlignment="1">
      <alignment horizontal="left"/>
    </xf>
    <xf numFmtId="0" fontId="4" fillId="26" borderId="10" xfId="0" applyFont="1" applyFill="1" applyBorder="1"/>
    <xf numFmtId="0" fontId="4" fillId="0" borderId="18" xfId="0" applyFont="1" applyFill="1" applyBorder="1" applyAlignment="1">
      <alignment horizontal="left"/>
    </xf>
    <xf numFmtId="0" fontId="5" fillId="0" borderId="18" xfId="0" applyFont="1" applyFill="1" applyBorder="1"/>
    <xf numFmtId="4" fontId="28" fillId="0" borderId="10" xfId="0" applyNumberFormat="1" applyFont="1" applyFill="1" applyBorder="1"/>
    <xf numFmtId="0" fontId="5" fillId="0" borderId="0" xfId="0" applyFont="1" applyFill="1"/>
    <xf numFmtId="0" fontId="5" fillId="25" borderId="0" xfId="0" applyFont="1" applyFill="1"/>
    <xf numFmtId="0" fontId="3" fillId="0" borderId="0" xfId="0" applyFont="1" applyAlignment="1">
      <alignment horizontal="center"/>
    </xf>
    <xf numFmtId="0" fontId="33" fillId="0" borderId="0" xfId="0" applyFont="1"/>
    <xf numFmtId="0" fontId="0" fillId="0" borderId="0" xfId="0" applyAlignment="1"/>
    <xf numFmtId="0" fontId="1" fillId="0" borderId="0" xfId="0" applyFont="1"/>
    <xf numFmtId="0" fontId="3" fillId="0" borderId="0" xfId="0" applyFont="1" applyAlignment="1"/>
    <xf numFmtId="0" fontId="34" fillId="0" borderId="0" xfId="0" applyFont="1"/>
    <xf numFmtId="0" fontId="35" fillId="0" borderId="0" xfId="0" applyFont="1"/>
    <xf numFmtId="0" fontId="3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4" fontId="37" fillId="0" borderId="0" xfId="0" applyNumberFormat="1" applyFont="1" applyBorder="1" applyAlignment="1">
      <alignment horizontal="center" vertical="center" wrapText="1"/>
    </xf>
    <xf numFmtId="4" fontId="38" fillId="0" borderId="0" xfId="0" applyNumberFormat="1" applyFont="1"/>
    <xf numFmtId="4" fontId="37" fillId="24" borderId="10" xfId="0" applyNumberFormat="1" applyFont="1" applyFill="1" applyBorder="1"/>
    <xf numFmtId="4" fontId="37" fillId="0" borderId="10" xfId="0" applyNumberFormat="1" applyFont="1" applyBorder="1"/>
    <xf numFmtId="4" fontId="38" fillId="0" borderId="10" xfId="0" applyNumberFormat="1" applyFont="1" applyBorder="1"/>
    <xf numFmtId="4" fontId="37" fillId="0" borderId="0" xfId="0" applyNumberFormat="1" applyFont="1" applyFill="1" applyBorder="1"/>
    <xf numFmtId="4" fontId="38" fillId="0" borderId="0" xfId="0" applyNumberFormat="1" applyFont="1" applyBorder="1"/>
    <xf numFmtId="4" fontId="38" fillId="0" borderId="17" xfId="0" applyNumberFormat="1" applyFont="1" applyBorder="1"/>
    <xf numFmtId="4" fontId="37" fillId="0" borderId="0" xfId="0" applyNumberFormat="1" applyFont="1" applyBorder="1"/>
    <xf numFmtId="4" fontId="37" fillId="26" borderId="10" xfId="0" applyNumberFormat="1" applyFont="1" applyFill="1" applyBorder="1"/>
    <xf numFmtId="4" fontId="38" fillId="0" borderId="10" xfId="0" applyNumberFormat="1" applyFont="1" applyFill="1" applyBorder="1"/>
    <xf numFmtId="4" fontId="37" fillId="0" borderId="10" xfId="0" applyNumberFormat="1" applyFont="1" applyFill="1" applyBorder="1"/>
    <xf numFmtId="4" fontId="38" fillId="0" borderId="0" xfId="0" applyNumberFormat="1" applyFont="1" applyFill="1" applyBorder="1"/>
    <xf numFmtId="4" fontId="37" fillId="24" borderId="0" xfId="0" applyNumberFormat="1" applyFont="1" applyFill="1" applyBorder="1"/>
    <xf numFmtId="0" fontId="38" fillId="25" borderId="0" xfId="0" applyFont="1" applyFill="1"/>
    <xf numFmtId="0" fontId="38" fillId="0" borderId="0" xfId="0" applyFont="1"/>
    <xf numFmtId="4" fontId="37" fillId="0" borderId="15" xfId="0" applyNumberFormat="1" applyFont="1" applyBorder="1"/>
    <xf numFmtId="4" fontId="37" fillId="0" borderId="0" xfId="0" applyNumberFormat="1" applyFont="1"/>
    <xf numFmtId="4" fontId="37" fillId="0" borderId="18" xfId="0" applyNumberFormat="1" applyFont="1" applyFill="1" applyBorder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4" fontId="40" fillId="0" borderId="0" xfId="0" applyNumberFormat="1" applyFont="1" applyBorder="1" applyAlignment="1">
      <alignment horizontal="center" vertical="center" wrapText="1"/>
    </xf>
    <xf numFmtId="0" fontId="41" fillId="0" borderId="0" xfId="0" applyFont="1"/>
    <xf numFmtId="4" fontId="40" fillId="24" borderId="10" xfId="0" applyNumberFormat="1" applyFont="1" applyFill="1" applyBorder="1"/>
    <xf numFmtId="4" fontId="40" fillId="0" borderId="10" xfId="0" applyNumberFormat="1" applyFont="1" applyBorder="1"/>
    <xf numFmtId="4" fontId="41" fillId="0" borderId="10" xfId="0" applyNumberFormat="1" applyFont="1" applyBorder="1"/>
    <xf numFmtId="4" fontId="41" fillId="0" borderId="0" xfId="0" applyNumberFormat="1" applyFont="1"/>
    <xf numFmtId="4" fontId="40" fillId="26" borderId="10" xfId="0" applyNumberFormat="1" applyFont="1" applyFill="1" applyBorder="1"/>
    <xf numFmtId="4" fontId="40" fillId="0" borderId="0" xfId="0" applyNumberFormat="1" applyFont="1" applyFill="1" applyBorder="1"/>
    <xf numFmtId="4" fontId="41" fillId="0" borderId="10" xfId="0" applyNumberFormat="1" applyFont="1" applyFill="1" applyBorder="1"/>
    <xf numFmtId="4" fontId="40" fillId="0" borderId="10" xfId="0" applyNumberFormat="1" applyFont="1" applyFill="1" applyBorder="1"/>
    <xf numFmtId="4" fontId="40" fillId="0" borderId="0" xfId="0" applyNumberFormat="1" applyFont="1"/>
    <xf numFmtId="0" fontId="41" fillId="25" borderId="0" xfId="0" applyFont="1" applyFill="1"/>
    <xf numFmtId="4" fontId="40" fillId="0" borderId="15" xfId="0" applyNumberFormat="1" applyFont="1" applyBorder="1"/>
    <xf numFmtId="0" fontId="41" fillId="0" borderId="0" xfId="0" applyFont="1" applyAlignment="1">
      <alignment horizontal="center"/>
    </xf>
    <xf numFmtId="43" fontId="0" fillId="0" borderId="0" xfId="0" applyNumberFormat="1"/>
    <xf numFmtId="4" fontId="41" fillId="0" borderId="0" xfId="0" applyNumberFormat="1" applyFont="1" applyFill="1" applyBorder="1"/>
    <xf numFmtId="4" fontId="5" fillId="0" borderId="0" xfId="39" applyNumberFormat="1" applyFont="1"/>
    <xf numFmtId="2" fontId="6" fillId="0" borderId="0" xfId="0" applyNumberFormat="1" applyFont="1"/>
    <xf numFmtId="4" fontId="42" fillId="0" borderId="0" xfId="0" applyNumberFormat="1" applyFont="1"/>
    <xf numFmtId="4" fontId="28" fillId="0" borderId="0" xfId="0" applyNumberFormat="1" applyFont="1"/>
    <xf numFmtId="9" fontId="0" fillId="0" borderId="0" xfId="39" applyFont="1"/>
    <xf numFmtId="9" fontId="9" fillId="0" borderId="0" xfId="39" applyFont="1"/>
    <xf numFmtId="9" fontId="1" fillId="0" borderId="0" xfId="39" applyFont="1" applyAlignment="1">
      <alignment horizontal="center"/>
    </xf>
    <xf numFmtId="9" fontId="2" fillId="0" borderId="0" xfId="39" applyFont="1"/>
    <xf numFmtId="9" fontId="3" fillId="0" borderId="0" xfId="39" applyFont="1" applyAlignment="1"/>
    <xf numFmtId="9" fontId="3" fillId="0" borderId="0" xfId="39" applyFont="1" applyAlignment="1">
      <alignment horizontal="center"/>
    </xf>
    <xf numFmtId="9" fontId="4" fillId="0" borderId="0" xfId="39" applyFont="1"/>
    <xf numFmtId="9" fontId="5" fillId="0" borderId="0" xfId="39" applyFont="1"/>
    <xf numFmtId="9" fontId="28" fillId="0" borderId="0" xfId="39" applyFont="1"/>
    <xf numFmtId="9" fontId="6" fillId="0" borderId="0" xfId="39" applyFont="1"/>
    <xf numFmtId="9" fontId="6" fillId="25" borderId="0" xfId="39" applyFont="1" applyFill="1"/>
    <xf numFmtId="9" fontId="5" fillId="25" borderId="0" xfId="39" applyFont="1" applyFill="1"/>
    <xf numFmtId="2" fontId="5" fillId="0" borderId="0" xfId="0" applyNumberFormat="1" applyFont="1"/>
    <xf numFmtId="4" fontId="43" fillId="24" borderId="10" xfId="0" applyNumberFormat="1" applyFont="1" applyFill="1" applyBorder="1"/>
    <xf numFmtId="4" fontId="43" fillId="0" borderId="10" xfId="0" applyNumberFormat="1" applyFont="1" applyBorder="1"/>
    <xf numFmtId="4" fontId="44" fillId="0" borderId="10" xfId="0" applyNumberFormat="1" applyFont="1" applyBorder="1"/>
    <xf numFmtId="0" fontId="3" fillId="0" borderId="0" xfId="0" applyFont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te" xfId="37"/>
    <cellStyle name="Obično 2" xfId="44"/>
    <cellStyle name="Obično 3" xfId="45"/>
    <cellStyle name="Output" xfId="38"/>
    <cellStyle name="Postotak" xfId="39" builtinId="5"/>
    <cellStyle name="Title" xfId="40"/>
    <cellStyle name="Total" xfId="41"/>
    <cellStyle name="Warning Text" xfId="42"/>
    <cellStyle name="Zarez" xfId="4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85725</xdr:rowOff>
    </xdr:from>
    <xdr:to>
      <xdr:col>2</xdr:col>
      <xdr:colOff>316865</xdr:colOff>
      <xdr:row>5</xdr:row>
      <xdr:rowOff>104775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238125" y="85725"/>
          <a:ext cx="92646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19050</xdr:rowOff>
    </xdr:from>
    <xdr:to>
      <xdr:col>1</xdr:col>
      <xdr:colOff>1200150</xdr:colOff>
      <xdr:row>6</xdr:row>
      <xdr:rowOff>85725</xdr:rowOff>
    </xdr:to>
    <xdr:pic>
      <xdr:nvPicPr>
        <xdr:cNvPr id="2" name="Slika 1" descr="C:\Users\Korisnik\Desktop\os_Rivarela_logo_a.png"/>
        <xdr:cNvPicPr/>
      </xdr:nvPicPr>
      <xdr:blipFill>
        <a:blip xmlns:r="http://schemas.openxmlformats.org/officeDocument/2006/relationships" r:embed="rId1" cstate="print"/>
        <a:srcRect b="19528"/>
        <a:stretch>
          <a:fillRect/>
        </a:stretch>
      </xdr:blipFill>
      <xdr:spPr bwMode="auto">
        <a:xfrm>
          <a:off x="371475" y="19050"/>
          <a:ext cx="1400175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workbookViewId="0">
      <selection activeCell="A9" sqref="A9:A10"/>
    </sheetView>
  </sheetViews>
  <sheetFormatPr defaultRowHeight="12.75" x14ac:dyDescent="0.2"/>
  <cols>
    <col min="1" max="1" width="3.5703125" customWidth="1"/>
    <col min="6" max="6" width="17.7109375" hidden="1" customWidth="1"/>
    <col min="7" max="8" width="17.7109375" customWidth="1"/>
    <col min="9" max="9" width="9.140625" style="121"/>
    <col min="10" max="10" width="12.85546875" bestFit="1" customWidth="1"/>
  </cols>
  <sheetData>
    <row r="1" spans="1:8" ht="15.75" customHeight="1" x14ac:dyDescent="0.2">
      <c r="E1" s="76" t="s">
        <v>173</v>
      </c>
      <c r="F1" s="73"/>
    </row>
    <row r="2" spans="1:8" ht="15.75" customHeight="1" x14ac:dyDescent="0.2">
      <c r="E2" s="76" t="s">
        <v>174</v>
      </c>
      <c r="F2" s="73"/>
    </row>
    <row r="3" spans="1:8" ht="15.75" customHeight="1" x14ac:dyDescent="0.2">
      <c r="E3" s="76" t="s">
        <v>175</v>
      </c>
      <c r="F3" s="73"/>
    </row>
    <row r="4" spans="1:8" ht="15.75" customHeight="1" x14ac:dyDescent="0.2">
      <c r="E4" s="76" t="s">
        <v>176</v>
      </c>
      <c r="F4" s="73"/>
    </row>
    <row r="5" spans="1:8" ht="15.75" customHeight="1" x14ac:dyDescent="0.2">
      <c r="E5" s="76" t="s">
        <v>177</v>
      </c>
      <c r="F5" s="73"/>
    </row>
    <row r="6" spans="1:8" ht="15.75" customHeight="1" x14ac:dyDescent="0.2">
      <c r="E6" s="76" t="s">
        <v>178</v>
      </c>
      <c r="F6" s="73"/>
    </row>
    <row r="7" spans="1:8" x14ac:dyDescent="0.2">
      <c r="E7" s="72"/>
      <c r="F7" s="73"/>
    </row>
    <row r="9" spans="1:8" x14ac:dyDescent="0.2">
      <c r="A9" s="74" t="s">
        <v>226</v>
      </c>
    </row>
    <row r="10" spans="1:8" x14ac:dyDescent="0.2">
      <c r="A10" s="74" t="s">
        <v>227</v>
      </c>
    </row>
    <row r="11" spans="1:8" x14ac:dyDescent="0.2">
      <c r="A11" s="74" t="s">
        <v>225</v>
      </c>
    </row>
    <row r="14" spans="1:8" ht="20.25" x14ac:dyDescent="0.3">
      <c r="A14" s="137" t="s">
        <v>156</v>
      </c>
      <c r="B14" s="137"/>
      <c r="C14" s="137"/>
      <c r="D14" s="137"/>
      <c r="E14" s="137"/>
      <c r="F14" s="137"/>
      <c r="G14" s="137"/>
      <c r="H14" s="137"/>
    </row>
    <row r="15" spans="1:8" ht="20.25" x14ac:dyDescent="0.3">
      <c r="A15" s="137" t="s">
        <v>157</v>
      </c>
      <c r="B15" s="137"/>
      <c r="C15" s="137"/>
      <c r="D15" s="137"/>
      <c r="E15" s="137"/>
      <c r="F15" s="137"/>
      <c r="G15" s="137"/>
      <c r="H15" s="137"/>
    </row>
    <row r="16" spans="1:8" ht="20.25" x14ac:dyDescent="0.3">
      <c r="A16" s="137" t="s">
        <v>207</v>
      </c>
      <c r="B16" s="137"/>
      <c r="C16" s="137"/>
      <c r="D16" s="137"/>
      <c r="E16" s="137"/>
      <c r="F16" s="137"/>
      <c r="G16" s="137"/>
      <c r="H16" s="137"/>
    </row>
    <row r="17" spans="1:10" s="19" customFormat="1" x14ac:dyDescent="0.2">
      <c r="A17" s="30"/>
      <c r="B17" s="30"/>
      <c r="C17" s="30"/>
      <c r="D17" s="30"/>
      <c r="E17" s="30"/>
      <c r="F17" s="30"/>
      <c r="G17" s="30"/>
      <c r="H17" s="30"/>
      <c r="I17" s="122"/>
    </row>
    <row r="18" spans="1:10" ht="20.25" customHeight="1" x14ac:dyDescent="0.3">
      <c r="A18" s="137" t="s">
        <v>97</v>
      </c>
      <c r="B18" s="137"/>
      <c r="C18" s="137"/>
      <c r="D18" s="137"/>
      <c r="E18" s="137"/>
      <c r="F18" s="137"/>
      <c r="G18" s="137"/>
      <c r="H18" s="137"/>
    </row>
    <row r="21" spans="1:10" x14ac:dyDescent="0.2">
      <c r="F21" s="50" t="s">
        <v>158</v>
      </c>
      <c r="G21" s="50" t="s">
        <v>158</v>
      </c>
      <c r="H21" s="50" t="s">
        <v>158</v>
      </c>
      <c r="I21" s="123" t="s">
        <v>221</v>
      </c>
    </row>
    <row r="22" spans="1:10" x14ac:dyDescent="0.2">
      <c r="F22" s="50" t="s">
        <v>164</v>
      </c>
      <c r="G22" s="50" t="s">
        <v>188</v>
      </c>
      <c r="H22" s="50" t="s">
        <v>207</v>
      </c>
    </row>
    <row r="23" spans="1:10" ht="8.25" customHeight="1" x14ac:dyDescent="0.2">
      <c r="F23" s="38"/>
      <c r="G23" s="38"/>
    </row>
    <row r="24" spans="1:10" x14ac:dyDescent="0.2">
      <c r="A24" t="s">
        <v>31</v>
      </c>
      <c r="B24" t="s">
        <v>57</v>
      </c>
      <c r="F24" s="31">
        <f>SUM(F25:F26)</f>
        <v>7993846.5899999999</v>
      </c>
      <c r="G24" s="31">
        <f>SUM(G25:G26)</f>
        <v>8225518.9399999995</v>
      </c>
      <c r="H24" s="22">
        <f>SUM(H25:H26)</f>
        <v>8241173.2600000007</v>
      </c>
      <c r="I24" s="121">
        <f>H24/G24</f>
        <v>1.0019031407153991</v>
      </c>
    </row>
    <row r="25" spans="1:10" x14ac:dyDescent="0.2">
      <c r="A25" t="s">
        <v>32</v>
      </c>
      <c r="B25" t="s">
        <v>3</v>
      </c>
      <c r="F25" s="21">
        <f>PRIHODI!C26</f>
        <v>7993846.5899999999</v>
      </c>
      <c r="G25" s="21">
        <f>PRIHODI!D26</f>
        <v>8225518.9399999995</v>
      </c>
      <c r="H25" s="21">
        <f>PRIHODI!E26</f>
        <v>8240273.2600000007</v>
      </c>
      <c r="I25" s="121">
        <f>H25/G25</f>
        <v>1.0017937251263567</v>
      </c>
    </row>
    <row r="26" spans="1:10" x14ac:dyDescent="0.2">
      <c r="A26" t="s">
        <v>33</v>
      </c>
      <c r="B26" t="s">
        <v>58</v>
      </c>
      <c r="F26" s="21">
        <v>0</v>
      </c>
      <c r="G26" s="21">
        <v>0</v>
      </c>
      <c r="H26" s="20">
        <f>PRIHODI!E69</f>
        <v>900</v>
      </c>
    </row>
    <row r="27" spans="1:10" x14ac:dyDescent="0.2">
      <c r="A27" t="s">
        <v>34</v>
      </c>
      <c r="B27" t="s">
        <v>59</v>
      </c>
      <c r="F27" s="31">
        <f>SUM(F28:F29)</f>
        <v>7993846.5899999999</v>
      </c>
      <c r="G27" s="31">
        <f>SUM(G28:G29)</f>
        <v>8225518.9399999995</v>
      </c>
      <c r="H27" s="22">
        <f>SUM(H28:H29)</f>
        <v>7943165.2000000011</v>
      </c>
      <c r="I27" s="121">
        <f>H27/G27</f>
        <v>0.96567344357728768</v>
      </c>
    </row>
    <row r="28" spans="1:10" x14ac:dyDescent="0.2">
      <c r="A28" t="s">
        <v>35</v>
      </c>
      <c r="B28" t="s">
        <v>14</v>
      </c>
      <c r="F28" s="21">
        <f>RASHODI!D421-OPĆI!F29</f>
        <v>7938496.5899999999</v>
      </c>
      <c r="G28" s="21">
        <f>RASHODI!E421-OPĆI!G29</f>
        <v>7800035.8099999996</v>
      </c>
      <c r="H28" s="21">
        <f>RASHODI!F421-H29</f>
        <v>7718562.6100000013</v>
      </c>
      <c r="I28" s="121">
        <f>H28/G28</f>
        <v>0.98955476590305569</v>
      </c>
    </row>
    <row r="29" spans="1:10" x14ac:dyDescent="0.2">
      <c r="A29" t="s">
        <v>36</v>
      </c>
      <c r="B29" t="s">
        <v>60</v>
      </c>
      <c r="F29" s="21">
        <f>RASHODI!D273+RASHODI!D396+RASHODI!D200+RASHODI!D207+RASHODI!D194+RASHODI!D213+RASHODI!D220</f>
        <v>55350</v>
      </c>
      <c r="G29" s="21">
        <f>RASHODI!E89+RASHODI!E126+RASHODI!E182+RASHODI!E188+RASHODI!E273+RASHODI!E396+RASHODI!E200+RASHODI!E207+RASHODI!E194+RASHODI!E213+RASHODI!E220+RASHODI!E347+RASHODI!E402+RASHODI!E407+RASHODI!E416</f>
        <v>425483.13</v>
      </c>
      <c r="H29" s="21">
        <f>RASHODI!F89+RASHODI!F126+RASHODI!F182+RASHODI!F188+RASHODI!F273+RASHODI!F396+RASHODI!F200+RASHODI!F207+RASHODI!F194+RASHODI!F213+RASHODI!F220+RASHODI!F347+RASHODI!F402+RASHODI!F407+RASHODI!F416</f>
        <v>224602.59</v>
      </c>
      <c r="I29" s="121">
        <f>H29/G29</f>
        <v>0.52787660464940167</v>
      </c>
    </row>
    <row r="30" spans="1:10" x14ac:dyDescent="0.2">
      <c r="A30" t="s">
        <v>37</v>
      </c>
      <c r="B30" t="s">
        <v>61</v>
      </c>
      <c r="F30" s="21">
        <f>F24-F27</f>
        <v>0</v>
      </c>
      <c r="G30" s="21">
        <f>G24-G27</f>
        <v>0</v>
      </c>
      <c r="H30" s="20">
        <f>H24-H27</f>
        <v>298008.05999999959</v>
      </c>
      <c r="J30" s="115"/>
    </row>
    <row r="31" spans="1:10" x14ac:dyDescent="0.2">
      <c r="A31" t="s">
        <v>38</v>
      </c>
      <c r="B31" t="s">
        <v>110</v>
      </c>
      <c r="F31" s="21"/>
      <c r="G31" s="21"/>
      <c r="H31" s="20">
        <v>216908.95</v>
      </c>
    </row>
    <row r="32" spans="1:10" x14ac:dyDescent="0.2">
      <c r="A32" s="74" t="s">
        <v>39</v>
      </c>
      <c r="B32" s="74" t="s">
        <v>220</v>
      </c>
      <c r="F32" s="21"/>
      <c r="G32" s="21"/>
      <c r="H32" s="20">
        <f>SUM(H30:H31)</f>
        <v>514917.0099999996</v>
      </c>
    </row>
    <row r="33" spans="1:8" hidden="1" x14ac:dyDescent="0.2">
      <c r="A33" t="s">
        <v>38</v>
      </c>
      <c r="B33" t="s">
        <v>62</v>
      </c>
      <c r="F33" s="21">
        <v>-40159.67</v>
      </c>
      <c r="G33" s="21"/>
      <c r="H33" s="20">
        <v>0</v>
      </c>
    </row>
    <row r="34" spans="1:8" hidden="1" x14ac:dyDescent="0.2">
      <c r="F34" s="20"/>
      <c r="G34" s="20"/>
      <c r="H34" s="20"/>
    </row>
    <row r="35" spans="1:8" hidden="1" x14ac:dyDescent="0.2">
      <c r="F35" s="20"/>
      <c r="G35" s="20"/>
      <c r="H35" s="20"/>
    </row>
    <row r="36" spans="1:8" hidden="1" x14ac:dyDescent="0.2">
      <c r="A36" t="s">
        <v>39</v>
      </c>
      <c r="B36" t="s">
        <v>63</v>
      </c>
      <c r="F36" s="20"/>
      <c r="G36" s="20"/>
      <c r="H36" s="20"/>
    </row>
    <row r="37" spans="1:8" hidden="1" x14ac:dyDescent="0.2">
      <c r="A37" t="s">
        <v>40</v>
      </c>
      <c r="B37" t="s">
        <v>64</v>
      </c>
      <c r="F37" s="20"/>
      <c r="G37" s="20"/>
      <c r="H37" s="20"/>
    </row>
    <row r="38" spans="1:8" hidden="1" x14ac:dyDescent="0.2">
      <c r="A38" t="s">
        <v>41</v>
      </c>
      <c r="B38" t="s">
        <v>65</v>
      </c>
      <c r="F38" s="20"/>
      <c r="G38" s="20"/>
      <c r="H38" s="20"/>
    </row>
    <row r="39" spans="1:8" hidden="1" x14ac:dyDescent="0.2">
      <c r="F39" s="20"/>
      <c r="G39" s="20"/>
      <c r="H39" s="20"/>
    </row>
    <row r="40" spans="1:8" hidden="1" x14ac:dyDescent="0.2">
      <c r="A40" t="s">
        <v>42</v>
      </c>
      <c r="B40" t="s">
        <v>66</v>
      </c>
      <c r="F40" s="20"/>
      <c r="G40" s="20"/>
      <c r="H40" s="20"/>
    </row>
    <row r="53" spans="8:8" ht="14.25" x14ac:dyDescent="0.2">
      <c r="H53" s="52"/>
    </row>
    <row r="54" spans="8:8" ht="14.25" x14ac:dyDescent="0.2">
      <c r="H54" s="52"/>
    </row>
  </sheetData>
  <mergeCells count="4">
    <mergeCell ref="A14:H14"/>
    <mergeCell ref="A15:H15"/>
    <mergeCell ref="A18:H18"/>
    <mergeCell ref="A16:H16"/>
  </mergeCells>
  <pageMargins left="0.62992125984251968" right="0.39370078740157483" top="0.74803149606299213" bottom="0.74803149606299213" header="0.31496062992125984" footer="0.31496062992125984"/>
  <pageSetup paperSize="9" orientation="portrait" r:id="rId1"/>
  <headerFooter>
    <oddFooter>&amp;CStranica &amp;P od 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Normal="100" workbookViewId="0">
      <selection activeCell="B20" sqref="B20"/>
    </sheetView>
  </sheetViews>
  <sheetFormatPr defaultRowHeight="12.75" x14ac:dyDescent="0.2"/>
  <cols>
    <col min="1" max="1" width="8.5703125" customWidth="1"/>
    <col min="2" max="2" width="56.42578125" customWidth="1"/>
    <col min="3" max="3" width="17.85546875" style="19" hidden="1" customWidth="1"/>
    <col min="4" max="4" width="17.85546875" style="74" customWidth="1"/>
    <col min="5" max="5" width="17.85546875" customWidth="1"/>
    <col min="6" max="6" width="9.140625" style="121"/>
    <col min="7" max="7" width="12.28515625" bestFit="1" customWidth="1"/>
    <col min="8" max="9" width="13.140625" bestFit="1" customWidth="1"/>
  </cols>
  <sheetData>
    <row r="1" spans="1:5" ht="17.25" customHeight="1" x14ac:dyDescent="0.2">
      <c r="B1" s="77" t="s">
        <v>185</v>
      </c>
    </row>
    <row r="2" spans="1:5" ht="17.25" customHeight="1" x14ac:dyDescent="0.2">
      <c r="B2" s="77" t="s">
        <v>184</v>
      </c>
    </row>
    <row r="3" spans="1:5" ht="17.25" customHeight="1" x14ac:dyDescent="0.2">
      <c r="B3" s="77" t="s">
        <v>183</v>
      </c>
    </row>
    <row r="4" spans="1:5" ht="17.25" customHeight="1" x14ac:dyDescent="0.2">
      <c r="B4" s="77" t="s">
        <v>181</v>
      </c>
    </row>
    <row r="5" spans="1:5" ht="17.25" customHeight="1" x14ac:dyDescent="0.2">
      <c r="B5" s="77" t="s">
        <v>182</v>
      </c>
    </row>
    <row r="6" spans="1:5" ht="17.25" customHeight="1" x14ac:dyDescent="0.2">
      <c r="B6" s="77" t="s">
        <v>180</v>
      </c>
    </row>
    <row r="7" spans="1:5" x14ac:dyDescent="0.2">
      <c r="C7"/>
      <c r="E7" s="72"/>
    </row>
    <row r="8" spans="1:5" x14ac:dyDescent="0.2">
      <c r="C8"/>
      <c r="E8" s="72"/>
    </row>
    <row r="9" spans="1:5" x14ac:dyDescent="0.2">
      <c r="C9"/>
    </row>
    <row r="10" spans="1:5" x14ac:dyDescent="0.2">
      <c r="A10" s="74" t="s">
        <v>226</v>
      </c>
      <c r="C10"/>
    </row>
    <row r="11" spans="1:5" x14ac:dyDescent="0.2">
      <c r="A11" s="74" t="s">
        <v>228</v>
      </c>
      <c r="C11"/>
    </row>
    <row r="12" spans="1:5" x14ac:dyDescent="0.2">
      <c r="A12" s="74" t="s">
        <v>225</v>
      </c>
      <c r="C12"/>
    </row>
    <row r="13" spans="1:5" x14ac:dyDescent="0.2">
      <c r="A13" s="74"/>
      <c r="C13"/>
    </row>
    <row r="14" spans="1:5" x14ac:dyDescent="0.2">
      <c r="A14" s="74"/>
      <c r="C14"/>
    </row>
    <row r="15" spans="1:5" x14ac:dyDescent="0.2">
      <c r="A15" s="74"/>
      <c r="C15"/>
    </row>
    <row r="16" spans="1:5" x14ac:dyDescent="0.2">
      <c r="A16" s="74"/>
      <c r="C16"/>
    </row>
    <row r="17" spans="1:9" s="2" customFormat="1" ht="20.25" x14ac:dyDescent="0.3">
      <c r="A17" s="137" t="s">
        <v>156</v>
      </c>
      <c r="B17" s="137"/>
      <c r="C17" s="137"/>
      <c r="D17" s="137"/>
      <c r="E17" s="137"/>
      <c r="F17" s="124"/>
    </row>
    <row r="18" spans="1:9" s="2" customFormat="1" ht="20.25" x14ac:dyDescent="0.3">
      <c r="A18" s="137" t="s">
        <v>0</v>
      </c>
      <c r="B18" s="137"/>
      <c r="C18" s="137"/>
      <c r="D18" s="137"/>
      <c r="E18" s="137"/>
      <c r="F18" s="124"/>
    </row>
    <row r="19" spans="1:9" s="2" customFormat="1" ht="20.25" x14ac:dyDescent="0.3">
      <c r="A19" s="137" t="s">
        <v>207</v>
      </c>
      <c r="B19" s="137"/>
      <c r="C19" s="137"/>
      <c r="D19" s="137"/>
      <c r="E19" s="137"/>
      <c r="F19" s="125"/>
      <c r="G19" s="75"/>
      <c r="H19" s="75"/>
    </row>
    <row r="20" spans="1:9" s="2" customFormat="1" ht="20.25" x14ac:dyDescent="0.3">
      <c r="A20" s="71"/>
      <c r="B20" s="71"/>
      <c r="C20" s="71"/>
      <c r="D20" s="78"/>
      <c r="E20" s="71"/>
      <c r="F20" s="126"/>
      <c r="G20" s="71"/>
      <c r="H20" s="71"/>
    </row>
    <row r="21" spans="1:9" s="2" customFormat="1" ht="20.25" x14ac:dyDescent="0.3">
      <c r="A21" s="137" t="s">
        <v>179</v>
      </c>
      <c r="B21" s="137"/>
      <c r="C21" s="137"/>
      <c r="D21" s="137"/>
      <c r="E21" s="137"/>
      <c r="F21" s="125"/>
      <c r="G21" s="75"/>
      <c r="H21" s="75"/>
    </row>
    <row r="22" spans="1:9" s="2" customFormat="1" ht="20.25" x14ac:dyDescent="0.3">
      <c r="A22" s="137"/>
      <c r="B22" s="137"/>
      <c r="F22" s="124"/>
    </row>
    <row r="23" spans="1:9" s="3" customFormat="1" ht="15" x14ac:dyDescent="0.25">
      <c r="C23" s="39" t="s">
        <v>159</v>
      </c>
      <c r="D23" s="39" t="s">
        <v>159</v>
      </c>
      <c r="E23" s="44" t="s">
        <v>208</v>
      </c>
      <c r="F23" s="127" t="s">
        <v>222</v>
      </c>
    </row>
    <row r="24" spans="1:9" s="3" customFormat="1" ht="15" x14ac:dyDescent="0.25">
      <c r="A24" s="4" t="s">
        <v>1</v>
      </c>
      <c r="B24" s="4" t="s">
        <v>2</v>
      </c>
      <c r="C24" s="39" t="s">
        <v>164</v>
      </c>
      <c r="D24" s="39" t="s">
        <v>188</v>
      </c>
      <c r="E24" s="39" t="s">
        <v>209</v>
      </c>
      <c r="F24" s="127"/>
    </row>
    <row r="25" spans="1:9" s="5" customFormat="1" ht="15" x14ac:dyDescent="0.25">
      <c r="C25" s="46"/>
      <c r="D25" s="46"/>
      <c r="E25" s="35"/>
      <c r="F25" s="128"/>
    </row>
    <row r="26" spans="1:9" s="5" customFormat="1" ht="15" x14ac:dyDescent="0.25">
      <c r="A26" s="9">
        <v>6</v>
      </c>
      <c r="B26" s="3" t="s">
        <v>3</v>
      </c>
      <c r="C26" s="10">
        <f>C28+C36+C40+C52+C56</f>
        <v>7993846.5899999999</v>
      </c>
      <c r="D26" s="10">
        <f>D28+D36+D40+D52+D56</f>
        <v>8225518.9399999995</v>
      </c>
      <c r="E26" s="10">
        <f>E28+E36+E40+E52+E56+E62</f>
        <v>8240273.2600000007</v>
      </c>
      <c r="F26" s="128"/>
      <c r="G26" s="7"/>
    </row>
    <row r="27" spans="1:9" s="5" customFormat="1" ht="14.25" x14ac:dyDescent="0.2">
      <c r="A27" s="6"/>
      <c r="C27" s="35"/>
      <c r="D27" s="35"/>
      <c r="E27" s="35"/>
      <c r="F27" s="128"/>
    </row>
    <row r="28" spans="1:9" s="5" customFormat="1" ht="15" x14ac:dyDescent="0.25">
      <c r="A28" s="25">
        <v>63</v>
      </c>
      <c r="B28" s="26" t="s">
        <v>105</v>
      </c>
      <c r="C28" s="27">
        <f>SUM(C29:C34)</f>
        <v>6075552.8799999999</v>
      </c>
      <c r="D28" s="27">
        <f>SUM(D29:D34)</f>
        <v>6338740.1999999993</v>
      </c>
      <c r="E28" s="27">
        <f>SUM(E29:E34)</f>
        <v>6383243.3700000001</v>
      </c>
      <c r="F28" s="127">
        <f>E28/D28</f>
        <v>1.0070208225287418</v>
      </c>
    </row>
    <row r="29" spans="1:9" s="69" customFormat="1" ht="14.25" x14ac:dyDescent="0.2">
      <c r="A29" s="58">
        <v>634</v>
      </c>
      <c r="B29" s="59" t="s">
        <v>167</v>
      </c>
      <c r="C29" s="18">
        <f>RASHODI!D353+RASHODI!D367</f>
        <v>10649</v>
      </c>
      <c r="D29" s="18">
        <f>RASHODI!E353+RASHODI!E367</f>
        <v>10649</v>
      </c>
      <c r="E29" s="18">
        <f>RASHODI!F353+RASHODI!F367</f>
        <v>10709</v>
      </c>
      <c r="F29" s="128">
        <f t="shared" ref="F29:F34" si="0">E29/D29</f>
        <v>1.0056343318621468</v>
      </c>
    </row>
    <row r="30" spans="1:9" s="5" customFormat="1" ht="14.25" x14ac:dyDescent="0.2">
      <c r="A30" s="12" t="s">
        <v>111</v>
      </c>
      <c r="B30" s="13" t="s">
        <v>112</v>
      </c>
      <c r="C30" s="18">
        <f>RASHODI!D105+RASHODI!D116+RASHODI!D133+RASHODI!D140+RASHODI!D148+RASHODI!D164+RASHODI!D156+RASHODI!D175+RASHODI!D188+RASHODI!D213+RASHODI!D220+RASHODI!D227+RASHODI!D200+RASHODI!D220+RASHODI!D407</f>
        <v>607090</v>
      </c>
      <c r="D30" s="18">
        <f>RASHODI!E105+RASHODI!E116+RASHODI!E133+RASHODI!E140+RASHODI!E148+RASHODI!E164+RASHODI!E156+RASHODI!E175+RASHODI!E188+RASHODI!E213+RASHODI!E220+RASHODI!E227+RASHODI!E200+RASHODI!E220+RASHODI!E407</f>
        <v>842855.63000000012</v>
      </c>
      <c r="E30" s="18">
        <v>818046.06</v>
      </c>
      <c r="F30" s="128">
        <f t="shared" si="0"/>
        <v>0.97056486411557807</v>
      </c>
      <c r="I30" s="7"/>
    </row>
    <row r="31" spans="1:9" s="5" customFormat="1" ht="14.25" x14ac:dyDescent="0.2">
      <c r="A31" s="12" t="s">
        <v>111</v>
      </c>
      <c r="B31" s="13" t="s">
        <v>186</v>
      </c>
      <c r="C31" s="18">
        <f>RASHODI!D12+RASHODI!D416</f>
        <v>5278813.88</v>
      </c>
      <c r="D31" s="18">
        <f>RASHODI!E12+RASHODI!E123+RASHODI!E126+RASHODI!E413+RASHODI!E416</f>
        <v>5314781.5699999994</v>
      </c>
      <c r="E31" s="18">
        <v>5380909.7000000002</v>
      </c>
      <c r="F31" s="128">
        <f t="shared" si="0"/>
        <v>1.0124423043786541</v>
      </c>
    </row>
    <row r="32" spans="1:9" s="5" customFormat="1" ht="14.25" hidden="1" x14ac:dyDescent="0.2">
      <c r="A32" s="12">
        <v>633</v>
      </c>
      <c r="B32" s="13" t="s">
        <v>117</v>
      </c>
      <c r="C32" s="18"/>
      <c r="D32" s="18"/>
      <c r="E32" s="18"/>
      <c r="F32" s="128" t="e">
        <f t="shared" si="0"/>
        <v>#DIV/0!</v>
      </c>
    </row>
    <row r="33" spans="1:11" s="5" customFormat="1" ht="14.25" x14ac:dyDescent="0.2">
      <c r="A33" s="12" t="s">
        <v>111</v>
      </c>
      <c r="B33" s="13" t="s">
        <v>193</v>
      </c>
      <c r="C33" s="18">
        <f>RASHODI!D242+RASHODI!D194+RASHODI!D249</f>
        <v>43000</v>
      </c>
      <c r="D33" s="18">
        <f>RASHODI!E242+RASHODI!E194+RASHODI!E249+RASHODI!E382</f>
        <v>44404</v>
      </c>
      <c r="E33" s="18">
        <f>RASHODI!F242+RASHODI!F194+RASHODI!F249+RASHODI!F382</f>
        <v>44404</v>
      </c>
      <c r="F33" s="128">
        <f t="shared" si="0"/>
        <v>1</v>
      </c>
      <c r="K33" s="14"/>
    </row>
    <row r="34" spans="1:11" s="5" customFormat="1" ht="14.25" x14ac:dyDescent="0.2">
      <c r="A34" s="12">
        <v>638</v>
      </c>
      <c r="B34" s="13" t="s">
        <v>190</v>
      </c>
      <c r="C34" s="18">
        <f>RASHODI!D287+RASHODI!D376</f>
        <v>136000</v>
      </c>
      <c r="D34" s="18">
        <f>RASHODI!E287+RASHODI!E376</f>
        <v>126050</v>
      </c>
      <c r="E34" s="18">
        <f>127350.83+RASHODI!F360</f>
        <v>129174.61</v>
      </c>
      <c r="F34" s="128">
        <f t="shared" si="0"/>
        <v>1.0247886552955177</v>
      </c>
    </row>
    <row r="35" spans="1:11" s="5" customFormat="1" ht="14.25" x14ac:dyDescent="0.2">
      <c r="A35" s="6"/>
      <c r="C35" s="35"/>
      <c r="D35" s="35"/>
      <c r="E35" s="35"/>
      <c r="F35" s="128"/>
    </row>
    <row r="36" spans="1:11" s="5" customFormat="1" ht="15" x14ac:dyDescent="0.25">
      <c r="A36" s="25">
        <v>64</v>
      </c>
      <c r="B36" s="26" t="s">
        <v>4</v>
      </c>
      <c r="C36" s="27">
        <f>SUM(C37:C38)</f>
        <v>700</v>
      </c>
      <c r="D36" s="27">
        <f>SUM(D37:D38)</f>
        <v>700</v>
      </c>
      <c r="E36" s="27">
        <f>SUM(E37:E38)</f>
        <v>42.84</v>
      </c>
      <c r="F36" s="127">
        <f>E36/D36</f>
        <v>6.1200000000000004E-2</v>
      </c>
    </row>
    <row r="37" spans="1:11" s="5" customFormat="1" ht="14.25" x14ac:dyDescent="0.2">
      <c r="A37" s="12">
        <v>641</v>
      </c>
      <c r="B37" s="13" t="s">
        <v>5</v>
      </c>
      <c r="C37" s="18">
        <v>700</v>
      </c>
      <c r="D37" s="18">
        <v>700</v>
      </c>
      <c r="E37" s="18">
        <v>42.84</v>
      </c>
      <c r="F37" s="128">
        <f t="shared" ref="F37" si="1">E37/D37</f>
        <v>6.1200000000000004E-2</v>
      </c>
    </row>
    <row r="38" spans="1:11" s="5" customFormat="1" ht="14.25" x14ac:dyDescent="0.2">
      <c r="A38" s="12">
        <v>642</v>
      </c>
      <c r="B38" s="13" t="s">
        <v>6</v>
      </c>
      <c r="C38" s="51"/>
      <c r="D38" s="18"/>
      <c r="E38" s="18"/>
      <c r="F38" s="128"/>
    </row>
    <row r="39" spans="1:11" s="5" customFormat="1" ht="14.25" x14ac:dyDescent="0.2">
      <c r="A39" s="24"/>
      <c r="B39" s="14"/>
      <c r="C39" s="36"/>
      <c r="D39" s="36"/>
      <c r="E39" s="36"/>
      <c r="F39" s="128"/>
    </row>
    <row r="40" spans="1:11" s="5" customFormat="1" ht="15" x14ac:dyDescent="0.25">
      <c r="A40" s="25">
        <v>65</v>
      </c>
      <c r="B40" s="26" t="s">
        <v>52</v>
      </c>
      <c r="C40" s="42">
        <f>C41</f>
        <v>775200</v>
      </c>
      <c r="D40" s="42">
        <f>D41</f>
        <v>782505.2</v>
      </c>
      <c r="E40" s="42">
        <f>E41</f>
        <v>768243</v>
      </c>
      <c r="F40" s="127">
        <f>E40/D40</f>
        <v>0.98177366744655503</v>
      </c>
    </row>
    <row r="41" spans="1:11" s="5" customFormat="1" ht="14.25" x14ac:dyDescent="0.2">
      <c r="A41" s="12">
        <v>652</v>
      </c>
      <c r="B41" s="17" t="s">
        <v>44</v>
      </c>
      <c r="C41" s="18">
        <f>SUM(C42:C50)</f>
        <v>775200</v>
      </c>
      <c r="D41" s="18">
        <f>SUM(D42:D50)</f>
        <v>782505.2</v>
      </c>
      <c r="E41" s="18">
        <f>SUM(E42:E50)</f>
        <v>768243</v>
      </c>
      <c r="F41" s="128">
        <f t="shared" ref="F41:F46" si="2">E41/D41</f>
        <v>0.98177366744655503</v>
      </c>
    </row>
    <row r="42" spans="1:11" s="5" customFormat="1" ht="14.25" x14ac:dyDescent="0.2">
      <c r="A42" s="12" t="s">
        <v>104</v>
      </c>
      <c r="B42" s="17" t="s">
        <v>24</v>
      </c>
      <c r="C42" s="18">
        <f>RASHODI!D298</f>
        <v>360000</v>
      </c>
      <c r="D42" s="18">
        <f>RASHODI!E298</f>
        <v>335000</v>
      </c>
      <c r="E42" s="18">
        <v>330711</v>
      </c>
      <c r="F42" s="128">
        <f t="shared" si="2"/>
        <v>0.98719701492537315</v>
      </c>
      <c r="H42" s="41"/>
    </row>
    <row r="43" spans="1:11" s="5" customFormat="1" ht="14.25" x14ac:dyDescent="0.2">
      <c r="A43" s="12" t="s">
        <v>104</v>
      </c>
      <c r="B43" s="17" t="s">
        <v>25</v>
      </c>
      <c r="C43" s="18">
        <f>RASHODI!D308</f>
        <v>210000</v>
      </c>
      <c r="D43" s="18">
        <f>RASHODI!E308</f>
        <v>210000</v>
      </c>
      <c r="E43" s="18">
        <v>227582</v>
      </c>
      <c r="F43" s="128">
        <f t="shared" si="2"/>
        <v>1.0837238095238095</v>
      </c>
      <c r="H43" s="41"/>
    </row>
    <row r="44" spans="1:11" s="5" customFormat="1" ht="14.25" x14ac:dyDescent="0.2">
      <c r="A44" s="12" t="s">
        <v>104</v>
      </c>
      <c r="B44" s="17" t="s">
        <v>26</v>
      </c>
      <c r="C44" s="68">
        <v>125200</v>
      </c>
      <c r="D44" s="18">
        <v>157505.20000000001</v>
      </c>
      <c r="E44" s="18">
        <v>125200</v>
      </c>
      <c r="F44" s="128">
        <f t="shared" si="2"/>
        <v>0.79489439078836754</v>
      </c>
      <c r="H44" s="40"/>
    </row>
    <row r="45" spans="1:11" s="5" customFormat="1" ht="14.25" hidden="1" x14ac:dyDescent="0.2">
      <c r="A45" s="12" t="s">
        <v>104</v>
      </c>
      <c r="B45" s="17" t="s">
        <v>27</v>
      </c>
      <c r="C45" s="18"/>
      <c r="D45" s="18"/>
      <c r="E45" s="18"/>
      <c r="F45" s="128" t="e">
        <f t="shared" si="2"/>
        <v>#DIV/0!</v>
      </c>
      <c r="H45" s="32"/>
    </row>
    <row r="46" spans="1:11" s="33" customFormat="1" ht="15" hidden="1" x14ac:dyDescent="0.25">
      <c r="A46" s="12" t="s">
        <v>104</v>
      </c>
      <c r="B46" s="34" t="s">
        <v>99</v>
      </c>
      <c r="C46" s="18"/>
      <c r="D46" s="18"/>
      <c r="E46" s="18"/>
      <c r="F46" s="127" t="e">
        <f t="shared" si="2"/>
        <v>#DIV/0!</v>
      </c>
      <c r="H46" s="41"/>
    </row>
    <row r="47" spans="1:11" s="33" customFormat="1" ht="14.25" x14ac:dyDescent="0.2">
      <c r="A47" s="12" t="s">
        <v>104</v>
      </c>
      <c r="B47" s="17" t="s">
        <v>153</v>
      </c>
      <c r="C47" s="18"/>
      <c r="D47" s="18"/>
      <c r="E47" s="18"/>
      <c r="F47" s="129"/>
      <c r="H47" s="41"/>
    </row>
    <row r="48" spans="1:11" s="5" customFormat="1" ht="14.25" x14ac:dyDescent="0.2">
      <c r="A48" s="12" t="s">
        <v>104</v>
      </c>
      <c r="B48" s="17" t="s">
        <v>28</v>
      </c>
      <c r="C48" s="18"/>
      <c r="D48" s="18"/>
      <c r="E48" s="18"/>
      <c r="F48" s="128"/>
      <c r="H48" s="41"/>
    </row>
    <row r="49" spans="1:9" s="5" customFormat="1" ht="14.25" x14ac:dyDescent="0.2">
      <c r="A49" s="12" t="s">
        <v>104</v>
      </c>
      <c r="B49" s="17" t="s">
        <v>29</v>
      </c>
      <c r="C49" s="18">
        <f>RASHODI!D320</f>
        <v>80000</v>
      </c>
      <c r="D49" s="18">
        <f>RASHODI!E320</f>
        <v>80000</v>
      </c>
      <c r="E49" s="18">
        <v>84750</v>
      </c>
      <c r="F49" s="128">
        <f t="shared" ref="F49" si="3">E49/D49</f>
        <v>1.059375</v>
      </c>
    </row>
    <row r="50" spans="1:9" s="5" customFormat="1" ht="14.25" x14ac:dyDescent="0.2">
      <c r="A50" s="12" t="s">
        <v>104</v>
      </c>
      <c r="B50" s="17" t="s">
        <v>121</v>
      </c>
      <c r="C50" s="18"/>
      <c r="D50" s="18"/>
      <c r="E50" s="18"/>
      <c r="F50" s="128"/>
      <c r="I50" s="7"/>
    </row>
    <row r="51" spans="1:9" s="5" customFormat="1" ht="14.25" x14ac:dyDescent="0.2">
      <c r="A51" s="6"/>
      <c r="B51" s="14"/>
      <c r="C51" s="47"/>
      <c r="D51" s="47"/>
      <c r="E51" s="47"/>
      <c r="F51" s="128"/>
      <c r="H51" s="7"/>
    </row>
    <row r="52" spans="1:9" s="5" customFormat="1" ht="15" x14ac:dyDescent="0.25">
      <c r="A52" s="25">
        <v>66</v>
      </c>
      <c r="B52" s="26" t="s">
        <v>123</v>
      </c>
      <c r="C52" s="43">
        <f>SUM(C53:C54)</f>
        <v>140650</v>
      </c>
      <c r="D52" s="43">
        <f>SUM(D53:D54)</f>
        <v>140650</v>
      </c>
      <c r="E52" s="43">
        <f>SUM(E53:E54)</f>
        <v>141884.44</v>
      </c>
      <c r="F52" s="127">
        <f t="shared" ref="F52:F53" si="4">E52/D52</f>
        <v>1.0087766797013864</v>
      </c>
    </row>
    <row r="53" spans="1:9" s="5" customFormat="1" ht="14.25" x14ac:dyDescent="0.2">
      <c r="A53" s="12">
        <v>661</v>
      </c>
      <c r="B53" s="13" t="s">
        <v>122</v>
      </c>
      <c r="C53" s="18">
        <v>140650</v>
      </c>
      <c r="D53" s="18">
        <v>140650</v>
      </c>
      <c r="E53" s="18">
        <v>141884.44</v>
      </c>
      <c r="F53" s="128">
        <f t="shared" si="4"/>
        <v>1.0087766797013864</v>
      </c>
    </row>
    <row r="54" spans="1:9" s="5" customFormat="1" ht="14.25" x14ac:dyDescent="0.2">
      <c r="A54" s="12">
        <v>663</v>
      </c>
      <c r="B54" s="13" t="s">
        <v>124</v>
      </c>
      <c r="C54" s="18">
        <f>RASHODI!D207</f>
        <v>0</v>
      </c>
      <c r="D54" s="18">
        <f>RASHODI!E207</f>
        <v>0</v>
      </c>
      <c r="E54" s="18">
        <f>RASHODI!F207</f>
        <v>0</v>
      </c>
      <c r="F54" s="128"/>
    </row>
    <row r="55" spans="1:9" s="5" customFormat="1" ht="14.25" x14ac:dyDescent="0.2">
      <c r="A55" s="6"/>
      <c r="C55" s="37"/>
      <c r="D55" s="37"/>
      <c r="E55" s="37"/>
      <c r="F55" s="128"/>
    </row>
    <row r="56" spans="1:9" s="5" customFormat="1" ht="15" x14ac:dyDescent="0.25">
      <c r="A56" s="25">
        <v>67</v>
      </c>
      <c r="B56" s="26" t="s">
        <v>7</v>
      </c>
      <c r="C56" s="27">
        <f>SUM(C58:C60)</f>
        <v>1001743.71</v>
      </c>
      <c r="D56" s="27">
        <f>SUM(D58:D60)</f>
        <v>962923.54</v>
      </c>
      <c r="E56" s="27">
        <f>SUM(E58:E60)</f>
        <v>941711.74999999988</v>
      </c>
      <c r="F56" s="127">
        <f t="shared" ref="F56:F60" si="5">E56/D56</f>
        <v>0.97797147009200736</v>
      </c>
    </row>
    <row r="57" spans="1:9" s="5" customFormat="1" ht="14.25" x14ac:dyDescent="0.2">
      <c r="A57" s="12">
        <v>671</v>
      </c>
      <c r="B57" s="13" t="s">
        <v>56</v>
      </c>
      <c r="C57" s="18">
        <f>SUM(C58:C60)</f>
        <v>1001743.71</v>
      </c>
      <c r="D57" s="18">
        <f>SUM(D58:D60)</f>
        <v>962923.54</v>
      </c>
      <c r="E57" s="18">
        <f>SUM(E58:E60)</f>
        <v>941711.74999999988</v>
      </c>
      <c r="F57" s="128">
        <f t="shared" si="5"/>
        <v>0.97797147009200736</v>
      </c>
      <c r="H57" s="7"/>
    </row>
    <row r="58" spans="1:9" s="5" customFormat="1" ht="14.25" x14ac:dyDescent="0.2">
      <c r="A58" s="12" t="s">
        <v>55</v>
      </c>
      <c r="B58" s="13" t="s">
        <v>50</v>
      </c>
      <c r="C58" s="18">
        <f>RASHODI!D25+RASHODI!D37+RASHODI!D54+RASHODI!D77+RASHODI!D84+RASHODI!D280</f>
        <v>991743.71</v>
      </c>
      <c r="D58" s="18">
        <f>RASHODI!E25+RASHODI!E37+RASHODI!E54+RASHODI!E77+RASHODI!E84+RASHODI!E95+RASHODI!E280</f>
        <v>891125.89</v>
      </c>
      <c r="E58" s="18">
        <f>RASHODI!F25+RASHODI!F37+RASHODI!F54+RASHODI!F77+RASHODI!F84+RASHODI!F95+RASHODI!F280</f>
        <v>870599.62999999989</v>
      </c>
      <c r="F58" s="128">
        <f t="shared" si="5"/>
        <v>0.97696592565613805</v>
      </c>
      <c r="G58" s="7"/>
      <c r="H58" s="7"/>
    </row>
    <row r="59" spans="1:9" s="5" customFormat="1" ht="14.25" x14ac:dyDescent="0.2">
      <c r="A59" s="12" t="s">
        <v>55</v>
      </c>
      <c r="B59" s="13" t="s">
        <v>101</v>
      </c>
      <c r="C59" s="45">
        <f>RASHODI!D69+RASHODI!D62</f>
        <v>0</v>
      </c>
      <c r="D59" s="45">
        <f>RASHODI!E69+RASHODI!E62+RASHODI!E182+RASHODI!E389+RASHODI!E402</f>
        <v>61797.65</v>
      </c>
      <c r="E59" s="45">
        <f>RASHODI!F69+RASHODI!F62+RASHODI!F182+RASHODI!F389+RASHODI!F402</f>
        <v>61112.12</v>
      </c>
      <c r="F59" s="128">
        <f t="shared" si="5"/>
        <v>0.98890685972686665</v>
      </c>
    </row>
    <row r="60" spans="1:9" s="5" customFormat="1" ht="14.25" x14ac:dyDescent="0.2">
      <c r="A60" s="12" t="s">
        <v>55</v>
      </c>
      <c r="B60" s="13" t="s">
        <v>51</v>
      </c>
      <c r="C60" s="18">
        <f>RASHODI!D235</f>
        <v>10000</v>
      </c>
      <c r="D60" s="18">
        <f>RASHODI!E235</f>
        <v>10000</v>
      </c>
      <c r="E60" s="18">
        <f>RASHODI!F235</f>
        <v>10000</v>
      </c>
      <c r="F60" s="128">
        <f t="shared" si="5"/>
        <v>1</v>
      </c>
    </row>
    <row r="61" spans="1:9" s="5" customFormat="1" ht="14.25" x14ac:dyDescent="0.2">
      <c r="A61" s="6"/>
      <c r="C61" s="35"/>
      <c r="D61" s="35"/>
      <c r="E61" s="35"/>
      <c r="F61" s="128"/>
    </row>
    <row r="62" spans="1:9" s="5" customFormat="1" ht="15" x14ac:dyDescent="0.25">
      <c r="A62" s="25">
        <v>68</v>
      </c>
      <c r="B62" s="26" t="s">
        <v>219</v>
      </c>
      <c r="C62" s="27">
        <f>SUM(C64:C66)</f>
        <v>0</v>
      </c>
      <c r="D62" s="27">
        <f>SUM(D64:D66)</f>
        <v>0</v>
      </c>
      <c r="E62" s="27">
        <f>E63</f>
        <v>5147.8599999999997</v>
      </c>
      <c r="F62" s="128"/>
    </row>
    <row r="63" spans="1:9" s="5" customFormat="1" ht="14.25" x14ac:dyDescent="0.2">
      <c r="A63" s="12">
        <v>683</v>
      </c>
      <c r="B63" s="13" t="s">
        <v>121</v>
      </c>
      <c r="C63" s="18">
        <f>SUM(C64:C66)</f>
        <v>0</v>
      </c>
      <c r="D63" s="18"/>
      <c r="E63" s="18">
        <v>5147.8599999999997</v>
      </c>
      <c r="F63" s="128"/>
    </row>
    <row r="64" spans="1:9" s="5" customFormat="1" ht="14.25" x14ac:dyDescent="0.2">
      <c r="A64" s="6"/>
      <c r="C64" s="35"/>
      <c r="D64" s="35"/>
      <c r="E64" s="35"/>
      <c r="F64" s="128"/>
    </row>
    <row r="65" spans="1:6" s="5" customFormat="1" ht="14.25" x14ac:dyDescent="0.2">
      <c r="A65" s="6">
        <v>7</v>
      </c>
      <c r="B65" s="5" t="s">
        <v>8</v>
      </c>
      <c r="C65" s="35"/>
      <c r="D65" s="35"/>
      <c r="E65" s="35"/>
      <c r="F65" s="128"/>
    </row>
    <row r="66" spans="1:6" s="5" customFormat="1" ht="14.25" x14ac:dyDescent="0.2">
      <c r="A66" s="6">
        <v>72</v>
      </c>
      <c r="B66" s="5" t="s">
        <v>9</v>
      </c>
      <c r="C66" s="35"/>
      <c r="D66" s="35"/>
      <c r="E66" s="32">
        <v>900</v>
      </c>
      <c r="F66" s="128"/>
    </row>
    <row r="67" spans="1:6" s="5" customFormat="1" ht="14.25" x14ac:dyDescent="0.2">
      <c r="A67" s="6"/>
      <c r="C67" s="35"/>
      <c r="D67" s="35"/>
      <c r="E67" s="35"/>
      <c r="F67" s="128"/>
    </row>
    <row r="68" spans="1:6" s="5" customFormat="1" ht="14.25" x14ac:dyDescent="0.2">
      <c r="A68" s="6">
        <v>6</v>
      </c>
      <c r="B68" s="5" t="s">
        <v>3</v>
      </c>
      <c r="C68" s="7">
        <f>C26</f>
        <v>7993846.5899999999</v>
      </c>
      <c r="D68" s="7">
        <f>D26</f>
        <v>8225518.9399999995</v>
      </c>
      <c r="E68" s="7">
        <f>E26</f>
        <v>8240273.2600000007</v>
      </c>
      <c r="F68" s="128">
        <f t="shared" ref="F68" si="6">E68/D68</f>
        <v>1.0017937251263567</v>
      </c>
    </row>
    <row r="69" spans="1:6" s="5" customFormat="1" ht="14.25" x14ac:dyDescent="0.2">
      <c r="A69" s="6">
        <v>7</v>
      </c>
      <c r="B69" s="5" t="s">
        <v>53</v>
      </c>
      <c r="C69" s="35"/>
      <c r="D69" s="35"/>
      <c r="E69" s="117">
        <f>E66</f>
        <v>900</v>
      </c>
      <c r="F69" s="128"/>
    </row>
    <row r="70" spans="1:6" s="5" customFormat="1" ht="15" thickBot="1" x14ac:dyDescent="0.25">
      <c r="A70" s="6"/>
      <c r="C70" s="35"/>
      <c r="D70" s="35"/>
      <c r="E70" s="35"/>
      <c r="F70" s="128"/>
    </row>
    <row r="71" spans="1:6" s="3" customFormat="1" ht="15.75" thickBot="1" x14ac:dyDescent="0.3">
      <c r="A71" s="9"/>
      <c r="B71" s="28" t="s">
        <v>10</v>
      </c>
      <c r="C71" s="29">
        <f>SUM(C68:C70)</f>
        <v>7993846.5899999999</v>
      </c>
      <c r="D71" s="29">
        <f>SUM(D68:D70)</f>
        <v>8225518.9399999995</v>
      </c>
      <c r="E71" s="29">
        <f>SUM(E68:E70)</f>
        <v>8241173.2600000007</v>
      </c>
      <c r="F71" s="127">
        <f t="shared" ref="F71" si="7">E71/D71</f>
        <v>1.0019031407153991</v>
      </c>
    </row>
    <row r="72" spans="1:6" x14ac:dyDescent="0.2">
      <c r="A72" s="1"/>
    </row>
    <row r="73" spans="1:6" x14ac:dyDescent="0.2">
      <c r="A73" s="1"/>
    </row>
    <row r="74" spans="1:6" x14ac:dyDescent="0.2">
      <c r="A74" s="1"/>
    </row>
  </sheetData>
  <mergeCells count="5">
    <mergeCell ref="A22:B22"/>
    <mergeCell ref="A17:E17"/>
    <mergeCell ref="A18:E18"/>
    <mergeCell ref="A21:E21"/>
    <mergeCell ref="A19:E19"/>
  </mergeCells>
  <phoneticPr fontId="7" type="noConversion"/>
  <pageMargins left="0.74803149606299213" right="0.74803149606299213" top="0.31496062992125984" bottom="0.23622047244094491" header="0.19685039370078741" footer="0.15748031496062992"/>
  <pageSetup paperSize="9" scale="78" fitToHeight="2" orientation="portrait" r:id="rId1"/>
  <headerFooter alignWithMargins="0">
    <oddFooter>&amp;CStranica &amp;P+1 od 8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29"/>
  <sheetViews>
    <sheetView tabSelected="1" topLeftCell="A391" zoomScaleNormal="100" workbookViewId="0">
      <selection activeCell="I404" sqref="I404"/>
    </sheetView>
  </sheetViews>
  <sheetFormatPr defaultColWidth="9.140625" defaultRowHeight="14.25" x14ac:dyDescent="0.2"/>
  <cols>
    <col min="1" max="1" width="10.7109375" style="8" customWidth="1"/>
    <col min="2" max="2" width="9.28515625" style="5" bestFit="1" customWidth="1"/>
    <col min="3" max="3" width="53.140625" style="5" customWidth="1"/>
    <col min="4" max="4" width="17.85546875" style="95" hidden="1" customWidth="1"/>
    <col min="5" max="5" width="17.85546875" style="95" customWidth="1"/>
    <col min="6" max="6" width="17.5703125" style="102" customWidth="1"/>
    <col min="7" max="7" width="11.7109375" style="130" customWidth="1"/>
    <col min="8" max="8" width="11.5703125" style="8" bestFit="1" customWidth="1"/>
    <col min="9" max="9" width="11.28515625" style="8" bestFit="1" customWidth="1"/>
    <col min="10" max="10" width="9.140625" style="8"/>
    <col min="11" max="12" width="13.140625" style="8" bestFit="1" customWidth="1"/>
    <col min="13" max="13" width="12" style="8" bestFit="1" customWidth="1"/>
    <col min="14" max="16384" width="9.140625" style="8"/>
  </cols>
  <sheetData>
    <row r="1" spans="1:13" s="3" customFormat="1" ht="20.25" x14ac:dyDescent="0.3">
      <c r="A1" s="137" t="s">
        <v>156</v>
      </c>
      <c r="B1" s="137"/>
      <c r="C1" s="137"/>
      <c r="D1" s="137"/>
      <c r="E1" s="137"/>
      <c r="F1" s="137"/>
      <c r="G1" s="127"/>
    </row>
    <row r="2" spans="1:13" s="3" customFormat="1" ht="20.25" x14ac:dyDescent="0.3">
      <c r="A2" s="137" t="s">
        <v>49</v>
      </c>
      <c r="B2" s="137"/>
      <c r="C2" s="137"/>
      <c r="D2" s="137"/>
      <c r="E2" s="137"/>
      <c r="F2" s="137"/>
      <c r="G2" s="127"/>
    </row>
    <row r="3" spans="1:13" s="3" customFormat="1" ht="20.25" x14ac:dyDescent="0.3">
      <c r="A3" s="137" t="s">
        <v>207</v>
      </c>
      <c r="B3" s="137"/>
      <c r="C3" s="137"/>
      <c r="D3" s="137"/>
      <c r="E3" s="137"/>
      <c r="F3" s="137"/>
      <c r="G3" s="125"/>
      <c r="H3" s="75"/>
    </row>
    <row r="4" spans="1:13" s="3" customFormat="1" ht="20.25" x14ac:dyDescent="0.3">
      <c r="A4" s="71"/>
      <c r="B4" s="71"/>
      <c r="C4" s="71"/>
      <c r="D4" s="79"/>
      <c r="E4" s="79"/>
      <c r="F4" s="99"/>
      <c r="G4" s="127"/>
    </row>
    <row r="5" spans="1:13" s="3" customFormat="1" ht="20.25" x14ac:dyDescent="0.3">
      <c r="A5" s="49"/>
      <c r="B5" s="49"/>
      <c r="C5" s="49"/>
      <c r="D5" s="79"/>
      <c r="E5" s="79"/>
      <c r="F5" s="99"/>
      <c r="G5" s="127"/>
    </row>
    <row r="6" spans="1:13" s="3" customFormat="1" ht="15" x14ac:dyDescent="0.25">
      <c r="D6" s="80" t="s">
        <v>159</v>
      </c>
      <c r="E6" s="80" t="s">
        <v>159</v>
      </c>
      <c r="F6" s="100" t="s">
        <v>208</v>
      </c>
      <c r="G6" s="127" t="s">
        <v>222</v>
      </c>
    </row>
    <row r="7" spans="1:13" s="3" customFormat="1" ht="15" x14ac:dyDescent="0.25">
      <c r="A7" s="4" t="s">
        <v>67</v>
      </c>
      <c r="B7" s="4" t="s">
        <v>1</v>
      </c>
      <c r="C7" s="4" t="s">
        <v>11</v>
      </c>
      <c r="D7" s="80" t="s">
        <v>164</v>
      </c>
      <c r="E7" s="80" t="s">
        <v>188</v>
      </c>
      <c r="F7" s="101" t="s">
        <v>209</v>
      </c>
      <c r="G7" s="127"/>
    </row>
    <row r="8" spans="1:13" ht="8.25" customHeight="1" x14ac:dyDescent="0.2">
      <c r="D8" s="81"/>
      <c r="E8" s="81"/>
    </row>
    <row r="9" spans="1:13" x14ac:dyDescent="0.2">
      <c r="A9" s="23"/>
      <c r="C9" s="5" t="s">
        <v>12</v>
      </c>
      <c r="D9" s="81"/>
      <c r="E9" s="81"/>
    </row>
    <row r="10" spans="1:13" ht="15" x14ac:dyDescent="0.25">
      <c r="A10" s="8">
        <v>58300</v>
      </c>
      <c r="C10" s="5" t="s">
        <v>187</v>
      </c>
      <c r="D10" s="81"/>
      <c r="E10" s="81"/>
      <c r="J10" s="3"/>
      <c r="K10" s="119"/>
      <c r="M10" s="120"/>
    </row>
    <row r="11" spans="1:13" x14ac:dyDescent="0.2">
      <c r="A11" s="5"/>
      <c r="C11" s="5" t="s">
        <v>13</v>
      </c>
      <c r="D11" s="81"/>
      <c r="E11" s="81"/>
    </row>
    <row r="12" spans="1:13" ht="15" x14ac:dyDescent="0.25">
      <c r="B12" s="25">
        <v>3</v>
      </c>
      <c r="C12" s="26" t="s">
        <v>14</v>
      </c>
      <c r="D12" s="82">
        <f>D13+D17</f>
        <v>5252813.88</v>
      </c>
      <c r="E12" s="82">
        <f>E13+E17</f>
        <v>5188438.88</v>
      </c>
      <c r="F12" s="134">
        <f>F13+F17</f>
        <v>5223567.0100000007</v>
      </c>
      <c r="G12" s="127">
        <f>F12/E12</f>
        <v>1.0067704623322076</v>
      </c>
      <c r="K12" s="11"/>
    </row>
    <row r="13" spans="1:13" ht="15" x14ac:dyDescent="0.25">
      <c r="B13" s="15">
        <v>31</v>
      </c>
      <c r="C13" s="16" t="s">
        <v>15</v>
      </c>
      <c r="D13" s="83">
        <f>SUM(D14:D16)</f>
        <v>5000000</v>
      </c>
      <c r="E13" s="83">
        <f>SUM(E14:E16)</f>
        <v>4990000</v>
      </c>
      <c r="F13" s="135">
        <f>SUM(F14:F16)</f>
        <v>4984022.9800000004</v>
      </c>
      <c r="G13" s="127">
        <f>F13/E13</f>
        <v>0.9988022004008017</v>
      </c>
      <c r="K13" s="11"/>
    </row>
    <row r="14" spans="1:13" x14ac:dyDescent="0.2">
      <c r="B14" s="12">
        <v>311</v>
      </c>
      <c r="C14" s="13" t="s">
        <v>16</v>
      </c>
      <c r="D14" s="84">
        <v>4130000</v>
      </c>
      <c r="E14" s="84">
        <v>4120000</v>
      </c>
      <c r="F14" s="136">
        <v>4117072.62</v>
      </c>
      <c r="G14" s="128">
        <f t="shared" ref="G14:G20" si="0">F14/E14</f>
        <v>0.99928947087378639</v>
      </c>
      <c r="H14" s="5"/>
      <c r="K14" s="11"/>
    </row>
    <row r="15" spans="1:13" ht="15" x14ac:dyDescent="0.25">
      <c r="B15" s="12">
        <v>312</v>
      </c>
      <c r="C15" s="13" t="s">
        <v>30</v>
      </c>
      <c r="D15" s="84">
        <v>170000</v>
      </c>
      <c r="E15" s="84">
        <v>193000</v>
      </c>
      <c r="F15" s="136">
        <v>191849.92</v>
      </c>
      <c r="G15" s="128">
        <f t="shared" si="0"/>
        <v>0.99404103626943008</v>
      </c>
      <c r="K15" s="10"/>
    </row>
    <row r="16" spans="1:13" x14ac:dyDescent="0.2">
      <c r="B16" s="12">
        <v>313</v>
      </c>
      <c r="C16" s="13" t="s">
        <v>17</v>
      </c>
      <c r="D16" s="84">
        <v>700000</v>
      </c>
      <c r="E16" s="84">
        <v>677000</v>
      </c>
      <c r="F16" s="136">
        <v>675100.44</v>
      </c>
      <c r="G16" s="128">
        <f t="shared" si="0"/>
        <v>0.99719415066469708</v>
      </c>
      <c r="K16" s="11"/>
    </row>
    <row r="17" spans="1:13" ht="15" x14ac:dyDescent="0.25">
      <c r="B17" s="15">
        <v>32</v>
      </c>
      <c r="C17" s="16" t="s">
        <v>18</v>
      </c>
      <c r="D17" s="83">
        <f>SUM(D18:D20)</f>
        <v>252813.88</v>
      </c>
      <c r="E17" s="83">
        <f>SUM(E18:E20)</f>
        <v>198438.88</v>
      </c>
      <c r="F17" s="135">
        <f>SUM(F18:F20)</f>
        <v>239544.03</v>
      </c>
      <c r="G17" s="127">
        <f>F17/E17</f>
        <v>1.2071426224538255</v>
      </c>
      <c r="K17" s="11"/>
      <c r="L17" s="118"/>
      <c r="M17" s="120"/>
    </row>
    <row r="18" spans="1:13" x14ac:dyDescent="0.2">
      <c r="B18" s="12">
        <v>321</v>
      </c>
      <c r="C18" s="13" t="s">
        <v>19</v>
      </c>
      <c r="D18" s="84">
        <v>226000</v>
      </c>
      <c r="E18" s="84">
        <v>175000</v>
      </c>
      <c r="F18" s="136">
        <v>190177.44</v>
      </c>
      <c r="G18" s="128">
        <f t="shared" si="0"/>
        <v>1.0867282285714286</v>
      </c>
      <c r="H18" s="5"/>
      <c r="K18" s="11"/>
      <c r="M18" s="120"/>
    </row>
    <row r="19" spans="1:13" x14ac:dyDescent="0.2">
      <c r="B19" s="12">
        <v>323</v>
      </c>
      <c r="C19" s="13" t="s">
        <v>21</v>
      </c>
      <c r="D19" s="84"/>
      <c r="E19" s="84"/>
      <c r="F19" s="136">
        <v>25927.71</v>
      </c>
      <c r="G19" s="128"/>
      <c r="H19" s="5" t="s">
        <v>212</v>
      </c>
      <c r="K19" s="11"/>
      <c r="M19" s="11"/>
    </row>
    <row r="20" spans="1:13" x14ac:dyDescent="0.2">
      <c r="B20" s="12">
        <v>329</v>
      </c>
      <c r="C20" s="13" t="s">
        <v>73</v>
      </c>
      <c r="D20" s="84">
        <v>26813.88</v>
      </c>
      <c r="E20" s="84">
        <v>23438.880000000001</v>
      </c>
      <c r="F20" s="136">
        <v>23438.880000000001</v>
      </c>
      <c r="G20" s="128">
        <f t="shared" si="0"/>
        <v>1</v>
      </c>
      <c r="H20" s="5"/>
      <c r="K20" s="11"/>
      <c r="M20" s="11"/>
    </row>
    <row r="21" spans="1:13" ht="15" x14ac:dyDescent="0.25">
      <c r="B21" s="6"/>
      <c r="D21" s="81"/>
      <c r="E21" s="81"/>
      <c r="K21" s="10"/>
    </row>
    <row r="22" spans="1:13" x14ac:dyDescent="0.2">
      <c r="A22" s="23">
        <v>2101</v>
      </c>
      <c r="C22" s="5" t="s">
        <v>70</v>
      </c>
      <c r="D22" s="81"/>
      <c r="E22" s="81"/>
    </row>
    <row r="23" spans="1:13" ht="15" x14ac:dyDescent="0.25">
      <c r="C23" s="5" t="s">
        <v>69</v>
      </c>
      <c r="D23" s="81"/>
      <c r="E23" s="81"/>
      <c r="K23" s="10"/>
      <c r="M23" s="11"/>
    </row>
    <row r="24" spans="1:13" x14ac:dyDescent="0.2">
      <c r="A24" s="5" t="s">
        <v>71</v>
      </c>
      <c r="C24" s="5" t="s">
        <v>72</v>
      </c>
      <c r="D24" s="81"/>
      <c r="E24" s="81"/>
    </row>
    <row r="25" spans="1:13" ht="15" x14ac:dyDescent="0.25">
      <c r="B25" s="25">
        <v>3</v>
      </c>
      <c r="C25" s="26" t="s">
        <v>14</v>
      </c>
      <c r="D25" s="82">
        <f>D26+D31</f>
        <v>239136</v>
      </c>
      <c r="E25" s="82">
        <f>E26+E31</f>
        <v>239136</v>
      </c>
      <c r="F25" s="103">
        <f>F26+F31</f>
        <v>239136</v>
      </c>
      <c r="G25" s="127">
        <f>F25/E25</f>
        <v>1</v>
      </c>
      <c r="H25" s="5"/>
      <c r="K25" s="10"/>
    </row>
    <row r="26" spans="1:13" ht="15" x14ac:dyDescent="0.25">
      <c r="B26" s="15">
        <v>32</v>
      </c>
      <c r="C26" s="16" t="s">
        <v>18</v>
      </c>
      <c r="D26" s="83">
        <f>SUM(D27:D30)</f>
        <v>234136</v>
      </c>
      <c r="E26" s="83">
        <f>SUM(E27:E30)</f>
        <v>233136</v>
      </c>
      <c r="F26" s="104">
        <f>SUM(F27:F30)</f>
        <v>233136</v>
      </c>
      <c r="G26" s="127">
        <f>F26/E26</f>
        <v>1</v>
      </c>
    </row>
    <row r="27" spans="1:13" x14ac:dyDescent="0.2">
      <c r="B27" s="12">
        <v>321</v>
      </c>
      <c r="C27" s="13" t="s">
        <v>19</v>
      </c>
      <c r="D27" s="84">
        <v>34000</v>
      </c>
      <c r="E27" s="84">
        <v>37302.42</v>
      </c>
      <c r="F27" s="105">
        <v>37302.42</v>
      </c>
      <c r="G27" s="128">
        <f t="shared" ref="G27:G32" si="1">F27/E27</f>
        <v>1</v>
      </c>
    </row>
    <row r="28" spans="1:13" ht="15" x14ac:dyDescent="0.25">
      <c r="B28" s="12">
        <v>322</v>
      </c>
      <c r="C28" s="13" t="s">
        <v>20</v>
      </c>
      <c r="D28" s="84">
        <v>86336</v>
      </c>
      <c r="E28" s="84">
        <v>84113.58</v>
      </c>
      <c r="F28" s="105">
        <v>84113.58</v>
      </c>
      <c r="G28" s="128">
        <f t="shared" si="1"/>
        <v>1</v>
      </c>
      <c r="J28" s="3"/>
      <c r="K28" s="10"/>
    </row>
    <row r="29" spans="1:13" x14ac:dyDescent="0.2">
      <c r="B29" s="12">
        <v>323</v>
      </c>
      <c r="C29" s="13" t="s">
        <v>21</v>
      </c>
      <c r="D29" s="84">
        <v>102500</v>
      </c>
      <c r="E29" s="84">
        <v>98420</v>
      </c>
      <c r="F29" s="105">
        <v>98420</v>
      </c>
      <c r="G29" s="128">
        <f t="shared" si="1"/>
        <v>1</v>
      </c>
    </row>
    <row r="30" spans="1:13" x14ac:dyDescent="0.2">
      <c r="B30" s="12">
        <v>329</v>
      </c>
      <c r="C30" s="13" t="s">
        <v>73</v>
      </c>
      <c r="D30" s="84">
        <v>11300</v>
      </c>
      <c r="E30" s="84">
        <v>13300</v>
      </c>
      <c r="F30" s="105">
        <v>13300</v>
      </c>
      <c r="G30" s="128">
        <f t="shared" si="1"/>
        <v>1</v>
      </c>
      <c r="K30" s="11"/>
    </row>
    <row r="31" spans="1:13" ht="15" x14ac:dyDescent="0.25">
      <c r="B31" s="15">
        <v>34</v>
      </c>
      <c r="C31" s="16" t="s">
        <v>74</v>
      </c>
      <c r="D31" s="83">
        <f>D32</f>
        <v>5000</v>
      </c>
      <c r="E31" s="83">
        <f>E32</f>
        <v>6000</v>
      </c>
      <c r="F31" s="104">
        <f>F32</f>
        <v>6000</v>
      </c>
      <c r="G31" s="127">
        <f t="shared" si="1"/>
        <v>1</v>
      </c>
    </row>
    <row r="32" spans="1:13" x14ac:dyDescent="0.2">
      <c r="B32" s="12">
        <v>343</v>
      </c>
      <c r="C32" s="13" t="s">
        <v>75</v>
      </c>
      <c r="D32" s="84">
        <v>5000</v>
      </c>
      <c r="E32" s="84">
        <v>6000</v>
      </c>
      <c r="F32" s="105">
        <v>6000</v>
      </c>
      <c r="G32" s="128">
        <f t="shared" si="1"/>
        <v>1</v>
      </c>
      <c r="K32" s="11"/>
      <c r="M32" s="11"/>
    </row>
    <row r="33" spans="1:13" x14ac:dyDescent="0.2">
      <c r="A33" s="23"/>
      <c r="D33" s="81"/>
      <c r="E33" s="81"/>
      <c r="K33" s="11"/>
      <c r="M33" s="11"/>
    </row>
    <row r="34" spans="1:13" x14ac:dyDescent="0.2">
      <c r="A34" s="8">
        <v>2101</v>
      </c>
      <c r="C34" s="5" t="s">
        <v>70</v>
      </c>
      <c r="D34" s="81"/>
      <c r="E34" s="81"/>
    </row>
    <row r="35" spans="1:13" x14ac:dyDescent="0.2">
      <c r="A35" s="5"/>
      <c r="C35" s="5" t="s">
        <v>69</v>
      </c>
      <c r="D35" s="81"/>
      <c r="E35" s="81"/>
    </row>
    <row r="36" spans="1:13" ht="15" x14ac:dyDescent="0.25">
      <c r="A36" s="8" t="s">
        <v>68</v>
      </c>
      <c r="B36" s="66"/>
      <c r="C36" s="67" t="s">
        <v>76</v>
      </c>
      <c r="D36" s="98"/>
      <c r="E36" s="85"/>
      <c r="K36" s="11"/>
    </row>
    <row r="37" spans="1:13" ht="15" x14ac:dyDescent="0.25">
      <c r="B37" s="25">
        <v>3</v>
      </c>
      <c r="C37" s="26" t="s">
        <v>14</v>
      </c>
      <c r="D37" s="82">
        <f>D38+D40</f>
        <v>565007.13</v>
      </c>
      <c r="E37" s="82">
        <f>E38+E40</f>
        <v>467013.56</v>
      </c>
      <c r="F37" s="103">
        <f>F38+F40</f>
        <v>450340.16</v>
      </c>
      <c r="G37" s="127">
        <f>F37/E37</f>
        <v>0.96429782467130076</v>
      </c>
    </row>
    <row r="38" spans="1:13" ht="15" x14ac:dyDescent="0.25">
      <c r="B38" s="15">
        <v>32</v>
      </c>
      <c r="C38" s="16" t="s">
        <v>18</v>
      </c>
      <c r="D38" s="83">
        <f>SUM(D39:D39)</f>
        <v>8500</v>
      </c>
      <c r="E38" s="83">
        <f>SUM(E39:E39)</f>
        <v>8500</v>
      </c>
      <c r="F38" s="104">
        <f>SUM(F39:F39)</f>
        <v>8500</v>
      </c>
      <c r="G38" s="127">
        <f>F38/E38</f>
        <v>1</v>
      </c>
    </row>
    <row r="39" spans="1:13" x14ac:dyDescent="0.2">
      <c r="B39" s="12">
        <v>323</v>
      </c>
      <c r="C39" s="13" t="s">
        <v>21</v>
      </c>
      <c r="D39" s="84">
        <v>8500</v>
      </c>
      <c r="E39" s="84">
        <v>8500</v>
      </c>
      <c r="F39" s="105">
        <v>8500</v>
      </c>
      <c r="G39" s="128">
        <f t="shared" ref="G39:G41" si="2">F39/E39</f>
        <v>1</v>
      </c>
    </row>
    <row r="40" spans="1:13" ht="15" x14ac:dyDescent="0.25">
      <c r="B40" s="15">
        <v>37</v>
      </c>
      <c r="C40" s="16" t="s">
        <v>77</v>
      </c>
      <c r="D40" s="83">
        <f>D41</f>
        <v>556507.13</v>
      </c>
      <c r="E40" s="83">
        <f>E41</f>
        <v>458513.56</v>
      </c>
      <c r="F40" s="104">
        <f>F41</f>
        <v>441840.16</v>
      </c>
      <c r="G40" s="127">
        <f t="shared" si="2"/>
        <v>0.96363597185653571</v>
      </c>
    </row>
    <row r="41" spans="1:13" x14ac:dyDescent="0.2">
      <c r="B41" s="12">
        <v>372</v>
      </c>
      <c r="C41" s="13" t="s">
        <v>78</v>
      </c>
      <c r="D41" s="84">
        <v>556507.13</v>
      </c>
      <c r="E41" s="84">
        <v>458513.56</v>
      </c>
      <c r="F41" s="105">
        <v>441840.16</v>
      </c>
      <c r="G41" s="128">
        <f t="shared" si="2"/>
        <v>0.96363597185653571</v>
      </c>
    </row>
    <row r="42" spans="1:13" x14ac:dyDescent="0.2">
      <c r="B42" s="24"/>
      <c r="C42" s="14"/>
      <c r="D42" s="86"/>
      <c r="E42" s="86"/>
    </row>
    <row r="43" spans="1:13" hidden="1" x14ac:dyDescent="0.2">
      <c r="A43" s="23">
        <v>2101</v>
      </c>
      <c r="B43" s="6"/>
      <c r="C43" s="5" t="s">
        <v>70</v>
      </c>
      <c r="D43" s="81"/>
      <c r="E43" s="81"/>
    </row>
    <row r="44" spans="1:13" hidden="1" x14ac:dyDescent="0.2">
      <c r="A44" s="8">
        <v>55291</v>
      </c>
      <c r="B44" s="6"/>
      <c r="C44" s="5" t="s">
        <v>106</v>
      </c>
      <c r="D44" s="81"/>
      <c r="E44" s="81"/>
    </row>
    <row r="45" spans="1:13" hidden="1" x14ac:dyDescent="0.2">
      <c r="A45" s="5" t="s">
        <v>119</v>
      </c>
      <c r="B45" s="6"/>
      <c r="C45" s="5" t="s">
        <v>120</v>
      </c>
      <c r="D45" s="81"/>
      <c r="E45" s="81"/>
    </row>
    <row r="46" spans="1:13" ht="15" hidden="1" x14ac:dyDescent="0.25">
      <c r="B46" s="25">
        <v>3</v>
      </c>
      <c r="C46" s="26" t="s">
        <v>14</v>
      </c>
      <c r="D46" s="82">
        <f>D47</f>
        <v>0</v>
      </c>
      <c r="E46" s="82">
        <f>E47</f>
        <v>0</v>
      </c>
    </row>
    <row r="47" spans="1:13" ht="15" hidden="1" x14ac:dyDescent="0.25">
      <c r="B47" s="15">
        <v>32</v>
      </c>
      <c r="C47" s="16" t="s">
        <v>18</v>
      </c>
      <c r="D47" s="83">
        <f>SUM(D48:D49)</f>
        <v>0</v>
      </c>
      <c r="E47" s="83">
        <f>SUM(E48:E49)</f>
        <v>0</v>
      </c>
    </row>
    <row r="48" spans="1:13" hidden="1" x14ac:dyDescent="0.2">
      <c r="B48" s="12">
        <v>323</v>
      </c>
      <c r="C48" s="13" t="s">
        <v>21</v>
      </c>
      <c r="D48" s="84"/>
      <c r="E48" s="84"/>
    </row>
    <row r="49" spans="1:7" hidden="1" x14ac:dyDescent="0.2">
      <c r="B49" s="12">
        <v>329</v>
      </c>
      <c r="C49" s="13" t="s">
        <v>73</v>
      </c>
      <c r="D49" s="84"/>
      <c r="E49" s="84"/>
    </row>
    <row r="50" spans="1:7" hidden="1" x14ac:dyDescent="0.2">
      <c r="B50" s="24"/>
      <c r="C50" s="14"/>
      <c r="D50" s="86"/>
      <c r="E50" s="86"/>
    </row>
    <row r="51" spans="1:7" x14ac:dyDescent="0.2">
      <c r="A51" s="23">
        <v>2102</v>
      </c>
      <c r="C51" s="5" t="s">
        <v>80</v>
      </c>
      <c r="D51" s="81"/>
      <c r="E51" s="81"/>
      <c r="F51" s="106"/>
    </row>
    <row r="52" spans="1:7" x14ac:dyDescent="0.2">
      <c r="C52" s="5" t="s">
        <v>69</v>
      </c>
      <c r="D52" s="81"/>
      <c r="E52" s="81"/>
    </row>
    <row r="53" spans="1:7" x14ac:dyDescent="0.2">
      <c r="A53" s="5" t="s">
        <v>79</v>
      </c>
      <c r="C53" s="5" t="s">
        <v>81</v>
      </c>
      <c r="D53" s="81"/>
      <c r="E53" s="81"/>
    </row>
    <row r="54" spans="1:7" ht="15" x14ac:dyDescent="0.25">
      <c r="B54" s="25">
        <v>3</v>
      </c>
      <c r="C54" s="26" t="s">
        <v>14</v>
      </c>
      <c r="D54" s="82">
        <f>D55</f>
        <v>185086.64</v>
      </c>
      <c r="E54" s="82">
        <f>E55</f>
        <v>182026.39</v>
      </c>
      <c r="F54" s="103">
        <f>F55</f>
        <v>178155.53</v>
      </c>
      <c r="G54" s="127">
        <f>F54/E54</f>
        <v>0.97873462194135685</v>
      </c>
    </row>
    <row r="55" spans="1:7" ht="15" x14ac:dyDescent="0.25">
      <c r="B55" s="15">
        <v>32</v>
      </c>
      <c r="C55" s="16" t="s">
        <v>18</v>
      </c>
      <c r="D55" s="83">
        <f>SUM(D56:D57)</f>
        <v>185086.64</v>
      </c>
      <c r="E55" s="83">
        <f>SUM(E56:E57)</f>
        <v>182026.39</v>
      </c>
      <c r="F55" s="104">
        <f>SUM(F56:F57)</f>
        <v>178155.53</v>
      </c>
      <c r="G55" s="127">
        <f>F55/E55</f>
        <v>0.97873462194135685</v>
      </c>
    </row>
    <row r="56" spans="1:7" x14ac:dyDescent="0.2">
      <c r="B56" s="12">
        <v>322</v>
      </c>
      <c r="C56" s="13" t="s">
        <v>20</v>
      </c>
      <c r="D56" s="84">
        <v>173000</v>
      </c>
      <c r="E56" s="84">
        <v>171000</v>
      </c>
      <c r="F56" s="105">
        <v>167191.82</v>
      </c>
      <c r="G56" s="128">
        <f t="shared" ref="G56:G57" si="3">F56/E56</f>
        <v>0.97772994152046788</v>
      </c>
    </row>
    <row r="57" spans="1:7" x14ac:dyDescent="0.2">
      <c r="B57" s="12">
        <v>329</v>
      </c>
      <c r="C57" s="13" t="s">
        <v>82</v>
      </c>
      <c r="D57" s="84">
        <v>12086.64</v>
      </c>
      <c r="E57" s="84">
        <v>11026.39</v>
      </c>
      <c r="F57" s="105">
        <v>10963.71</v>
      </c>
      <c r="G57" s="128">
        <f t="shared" si="3"/>
        <v>0.99431545591984316</v>
      </c>
    </row>
    <row r="58" spans="1:7" x14ac:dyDescent="0.2">
      <c r="B58" s="62"/>
      <c r="C58" s="63"/>
      <c r="D58" s="87"/>
      <c r="E58" s="87"/>
    </row>
    <row r="59" spans="1:7" hidden="1" x14ac:dyDescent="0.2">
      <c r="A59" s="23">
        <v>2401</v>
      </c>
      <c r="C59" s="5" t="s">
        <v>147</v>
      </c>
      <c r="D59" s="81"/>
      <c r="E59" s="81"/>
    </row>
    <row r="60" spans="1:7" hidden="1" x14ac:dyDescent="0.2">
      <c r="C60" s="5" t="s">
        <v>69</v>
      </c>
      <c r="D60" s="81"/>
      <c r="E60" s="81"/>
    </row>
    <row r="61" spans="1:7" hidden="1" x14ac:dyDescent="0.2">
      <c r="A61" s="5" t="s">
        <v>148</v>
      </c>
      <c r="C61" s="5" t="s">
        <v>149</v>
      </c>
      <c r="D61" s="81"/>
      <c r="E61" s="81"/>
    </row>
    <row r="62" spans="1:7" ht="15" hidden="1" x14ac:dyDescent="0.25">
      <c r="B62" s="25">
        <v>3</v>
      </c>
      <c r="C62" s="26" t="s">
        <v>14</v>
      </c>
      <c r="D62" s="82">
        <f>D63</f>
        <v>0</v>
      </c>
      <c r="E62" s="82">
        <f>E63</f>
        <v>0</v>
      </c>
    </row>
    <row r="63" spans="1:7" ht="15" hidden="1" x14ac:dyDescent="0.25">
      <c r="B63" s="15">
        <v>32</v>
      </c>
      <c r="C63" s="16" t="s">
        <v>18</v>
      </c>
      <c r="D63" s="83">
        <f>SUM(D64:D65)</f>
        <v>0</v>
      </c>
      <c r="E63" s="83">
        <f>SUM(E64:E65)</f>
        <v>0</v>
      </c>
    </row>
    <row r="64" spans="1:7" hidden="1" x14ac:dyDescent="0.2">
      <c r="B64" s="12">
        <v>323</v>
      </c>
      <c r="C64" s="13" t="s">
        <v>21</v>
      </c>
      <c r="D64" s="84"/>
      <c r="E64" s="84"/>
    </row>
    <row r="65" spans="1:7" hidden="1" x14ac:dyDescent="0.2">
      <c r="B65" s="24"/>
      <c r="C65" s="14"/>
      <c r="D65" s="86"/>
      <c r="E65" s="86"/>
    </row>
    <row r="66" spans="1:7" hidden="1" x14ac:dyDescent="0.2">
      <c r="A66" s="23">
        <v>2401</v>
      </c>
      <c r="C66" s="5" t="s">
        <v>147</v>
      </c>
      <c r="D66" s="81"/>
      <c r="E66" s="81"/>
    </row>
    <row r="67" spans="1:7" hidden="1" x14ac:dyDescent="0.2">
      <c r="C67" s="5" t="s">
        <v>69</v>
      </c>
      <c r="D67" s="81"/>
      <c r="E67" s="81"/>
    </row>
    <row r="68" spans="1:7" hidden="1" x14ac:dyDescent="0.2">
      <c r="A68" s="5" t="s">
        <v>144</v>
      </c>
      <c r="C68" s="5" t="s">
        <v>145</v>
      </c>
      <c r="D68" s="81"/>
      <c r="E68" s="81"/>
    </row>
    <row r="69" spans="1:7" ht="15" hidden="1" x14ac:dyDescent="0.25">
      <c r="B69" s="25">
        <v>3</v>
      </c>
      <c r="C69" s="26" t="s">
        <v>14</v>
      </c>
      <c r="D69" s="82">
        <f>D70</f>
        <v>0</v>
      </c>
      <c r="E69" s="82">
        <f>E70</f>
        <v>0</v>
      </c>
    </row>
    <row r="70" spans="1:7" ht="15" hidden="1" x14ac:dyDescent="0.25">
      <c r="B70" s="15">
        <v>32</v>
      </c>
      <c r="C70" s="16" t="s">
        <v>18</v>
      </c>
      <c r="D70" s="83">
        <f>SUM(D71:D72)</f>
        <v>0</v>
      </c>
      <c r="E70" s="83">
        <f>SUM(E71:E72)</f>
        <v>0</v>
      </c>
    </row>
    <row r="71" spans="1:7" hidden="1" x14ac:dyDescent="0.2">
      <c r="B71" s="12">
        <v>323</v>
      </c>
      <c r="C71" s="13" t="s">
        <v>21</v>
      </c>
      <c r="D71" s="84"/>
      <c r="E71" s="84"/>
    </row>
    <row r="72" spans="1:7" hidden="1" x14ac:dyDescent="0.2">
      <c r="B72" s="24"/>
      <c r="C72" s="14"/>
      <c r="D72" s="86"/>
      <c r="E72" s="86"/>
    </row>
    <row r="73" spans="1:7" x14ac:dyDescent="0.2">
      <c r="A73" s="8">
        <v>2301</v>
      </c>
      <c r="B73" s="24"/>
      <c r="C73" s="14" t="s">
        <v>85</v>
      </c>
      <c r="D73" s="86"/>
      <c r="E73" s="86"/>
    </row>
    <row r="74" spans="1:7" x14ac:dyDescent="0.2">
      <c r="B74" s="24"/>
      <c r="C74" s="14" t="s">
        <v>69</v>
      </c>
      <c r="D74" s="86"/>
      <c r="E74" s="86"/>
    </row>
    <row r="75" spans="1:7" ht="15" x14ac:dyDescent="0.25">
      <c r="A75" s="8" t="s">
        <v>129</v>
      </c>
      <c r="B75" s="53"/>
      <c r="C75" s="14" t="s">
        <v>115</v>
      </c>
      <c r="D75" s="88"/>
      <c r="E75" s="88"/>
    </row>
    <row r="76" spans="1:7" ht="15" x14ac:dyDescent="0.25">
      <c r="B76" s="64">
        <v>3.4</v>
      </c>
      <c r="C76" s="65" t="s">
        <v>161</v>
      </c>
      <c r="D76" s="89">
        <f>D77+D89</f>
        <v>7000</v>
      </c>
      <c r="E76" s="89">
        <f>E77+E89</f>
        <v>7000</v>
      </c>
      <c r="F76" s="107">
        <f>F77+F89</f>
        <v>7000</v>
      </c>
      <c r="G76" s="127">
        <f>F76/E76</f>
        <v>1</v>
      </c>
    </row>
    <row r="77" spans="1:7" ht="15" x14ac:dyDescent="0.25">
      <c r="A77" s="23"/>
      <c r="B77" s="25">
        <v>3</v>
      </c>
      <c r="C77" s="26" t="s">
        <v>14</v>
      </c>
      <c r="D77" s="82">
        <f t="shared" ref="D77:F78" si="4">D78</f>
        <v>2513.94</v>
      </c>
      <c r="E77" s="82">
        <f t="shared" si="4"/>
        <v>2513.94</v>
      </c>
      <c r="F77" s="103">
        <f t="shared" si="4"/>
        <v>2531.94</v>
      </c>
      <c r="G77" s="127">
        <f>F77/E77</f>
        <v>1.0071600754194612</v>
      </c>
    </row>
    <row r="78" spans="1:7" ht="15" x14ac:dyDescent="0.25">
      <c r="B78" s="15">
        <v>32</v>
      </c>
      <c r="C78" s="16" t="s">
        <v>18</v>
      </c>
      <c r="D78" s="83">
        <f t="shared" si="4"/>
        <v>2513.94</v>
      </c>
      <c r="E78" s="83">
        <f t="shared" si="4"/>
        <v>2513.94</v>
      </c>
      <c r="F78" s="104">
        <f t="shared" si="4"/>
        <v>2531.94</v>
      </c>
      <c r="G78" s="128">
        <f t="shared" ref="G78:G91" si="5">F78/E78</f>
        <v>1.0071600754194612</v>
      </c>
    </row>
    <row r="79" spans="1:7" x14ac:dyDescent="0.2">
      <c r="A79" s="5"/>
      <c r="B79" s="12">
        <v>329</v>
      </c>
      <c r="C79" s="13" t="s">
        <v>82</v>
      </c>
      <c r="D79" s="84">
        <v>2513.94</v>
      </c>
      <c r="E79" s="84">
        <v>2513.94</v>
      </c>
      <c r="F79" s="105">
        <v>2531.94</v>
      </c>
      <c r="G79" s="128">
        <f t="shared" si="5"/>
        <v>1.0071600754194612</v>
      </c>
    </row>
    <row r="80" spans="1:7" ht="15" hidden="1" x14ac:dyDescent="0.25">
      <c r="B80" s="54"/>
      <c r="C80" s="55"/>
      <c r="D80" s="85"/>
      <c r="E80" s="85"/>
      <c r="F80" s="108"/>
      <c r="G80" s="127" t="e">
        <f t="shared" si="5"/>
        <v>#DIV/0!</v>
      </c>
    </row>
    <row r="81" spans="1:7" ht="15" hidden="1" x14ac:dyDescent="0.25">
      <c r="A81" s="8">
        <v>2301</v>
      </c>
      <c r="B81" s="24"/>
      <c r="C81" s="14" t="s">
        <v>85</v>
      </c>
      <c r="D81" s="85"/>
      <c r="E81" s="85"/>
      <c r="F81" s="108"/>
      <c r="G81" s="128" t="e">
        <f t="shared" si="5"/>
        <v>#DIV/0!</v>
      </c>
    </row>
    <row r="82" spans="1:7" ht="15" hidden="1" x14ac:dyDescent="0.25">
      <c r="B82" s="24"/>
      <c r="C82" s="14" t="s">
        <v>69</v>
      </c>
      <c r="D82" s="85"/>
      <c r="E82" s="85"/>
      <c r="F82" s="108"/>
      <c r="G82" s="127" t="e">
        <f t="shared" si="5"/>
        <v>#DIV/0!</v>
      </c>
    </row>
    <row r="83" spans="1:7" ht="15" hidden="1" x14ac:dyDescent="0.25">
      <c r="A83" s="5" t="s">
        <v>100</v>
      </c>
      <c r="B83" s="53"/>
      <c r="C83" s="14" t="s">
        <v>113</v>
      </c>
      <c r="D83" s="85"/>
      <c r="E83" s="85"/>
      <c r="F83" s="108"/>
      <c r="G83" s="127" t="e">
        <f t="shared" si="5"/>
        <v>#DIV/0!</v>
      </c>
    </row>
    <row r="84" spans="1:7" ht="15" hidden="1" x14ac:dyDescent="0.25">
      <c r="B84" s="26">
        <v>3</v>
      </c>
      <c r="C84" s="26" t="s">
        <v>14</v>
      </c>
      <c r="D84" s="82">
        <f>D85</f>
        <v>0</v>
      </c>
      <c r="E84" s="82">
        <f>E85</f>
        <v>0</v>
      </c>
      <c r="F84" s="103">
        <f>F85</f>
        <v>0</v>
      </c>
      <c r="G84" s="128" t="e">
        <f t="shared" si="5"/>
        <v>#DIV/0!</v>
      </c>
    </row>
    <row r="85" spans="1:7" ht="15" hidden="1" x14ac:dyDescent="0.25">
      <c r="B85" s="16">
        <v>32</v>
      </c>
      <c r="C85" s="16" t="s">
        <v>18</v>
      </c>
      <c r="D85" s="83">
        <f>SUM(D86:D88)</f>
        <v>0</v>
      </c>
      <c r="E85" s="83">
        <f>SUM(E86:E88)</f>
        <v>0</v>
      </c>
      <c r="F85" s="104">
        <f>SUM(F86:F88)</f>
        <v>0</v>
      </c>
      <c r="G85" s="127" t="e">
        <f t="shared" si="5"/>
        <v>#DIV/0!</v>
      </c>
    </row>
    <row r="86" spans="1:7" ht="15" hidden="1" x14ac:dyDescent="0.25">
      <c r="B86" s="58">
        <v>321</v>
      </c>
      <c r="C86" s="59" t="s">
        <v>19</v>
      </c>
      <c r="D86" s="90"/>
      <c r="E86" s="90"/>
      <c r="F86" s="109"/>
      <c r="G86" s="127" t="e">
        <f t="shared" si="5"/>
        <v>#DIV/0!</v>
      </c>
    </row>
    <row r="87" spans="1:7" hidden="1" x14ac:dyDescent="0.2">
      <c r="B87" s="12">
        <v>322</v>
      </c>
      <c r="C87" s="13" t="s">
        <v>20</v>
      </c>
      <c r="D87" s="84"/>
      <c r="E87" s="84"/>
      <c r="F87" s="105"/>
      <c r="G87" s="128" t="e">
        <f t="shared" si="5"/>
        <v>#DIV/0!</v>
      </c>
    </row>
    <row r="88" spans="1:7" ht="15" hidden="1" x14ac:dyDescent="0.25">
      <c r="B88" s="58">
        <v>323</v>
      </c>
      <c r="C88" s="59" t="s">
        <v>21</v>
      </c>
      <c r="D88" s="90"/>
      <c r="E88" s="90"/>
      <c r="F88" s="109"/>
      <c r="G88" s="127" t="e">
        <f t="shared" si="5"/>
        <v>#DIV/0!</v>
      </c>
    </row>
    <row r="89" spans="1:7" ht="15" x14ac:dyDescent="0.25">
      <c r="B89" s="25">
        <v>4</v>
      </c>
      <c r="C89" s="26" t="s">
        <v>22</v>
      </c>
      <c r="D89" s="82">
        <f t="shared" ref="D89:F90" si="6">D90</f>
        <v>4486.0600000000004</v>
      </c>
      <c r="E89" s="82">
        <f t="shared" si="6"/>
        <v>4486.0600000000004</v>
      </c>
      <c r="F89" s="103">
        <f t="shared" si="6"/>
        <v>4468.0600000000004</v>
      </c>
      <c r="G89" s="127">
        <f t="shared" si="5"/>
        <v>0.99598757038470287</v>
      </c>
    </row>
    <row r="90" spans="1:7" ht="15" x14ac:dyDescent="0.25">
      <c r="B90" s="60">
        <v>42</v>
      </c>
      <c r="C90" s="61" t="s">
        <v>54</v>
      </c>
      <c r="D90" s="91">
        <f t="shared" si="6"/>
        <v>4486.0600000000004</v>
      </c>
      <c r="E90" s="91">
        <f t="shared" si="6"/>
        <v>4486.0600000000004</v>
      </c>
      <c r="F90" s="110">
        <f t="shared" si="6"/>
        <v>4468.0600000000004</v>
      </c>
      <c r="G90" s="127">
        <f t="shared" si="5"/>
        <v>0.99598757038470287</v>
      </c>
    </row>
    <row r="91" spans="1:7" x14ac:dyDescent="0.2">
      <c r="B91" s="58">
        <v>422</v>
      </c>
      <c r="C91" s="59" t="s">
        <v>116</v>
      </c>
      <c r="D91" s="90">
        <v>4486.0600000000004</v>
      </c>
      <c r="E91" s="90">
        <v>4486.0600000000004</v>
      </c>
      <c r="F91" s="109">
        <v>4468.0600000000004</v>
      </c>
      <c r="G91" s="128">
        <f t="shared" si="5"/>
        <v>0.99598757038470287</v>
      </c>
    </row>
    <row r="92" spans="1:7" x14ac:dyDescent="0.2">
      <c r="B92" s="56"/>
      <c r="C92" s="57"/>
      <c r="D92" s="92"/>
      <c r="E92" s="92"/>
    </row>
    <row r="93" spans="1:7" x14ac:dyDescent="0.2">
      <c r="B93" s="24"/>
      <c r="C93" s="14" t="s">
        <v>69</v>
      </c>
      <c r="D93" s="86"/>
      <c r="E93" s="86"/>
    </row>
    <row r="94" spans="1:7" ht="15" x14ac:dyDescent="0.25">
      <c r="A94" s="5" t="s">
        <v>100</v>
      </c>
      <c r="B94" s="53"/>
      <c r="C94" s="14" t="s">
        <v>113</v>
      </c>
      <c r="D94" s="88"/>
      <c r="E94" s="88"/>
    </row>
    <row r="95" spans="1:7" ht="15" x14ac:dyDescent="0.25">
      <c r="A95" s="23"/>
      <c r="B95" s="25">
        <v>3</v>
      </c>
      <c r="C95" s="26" t="s">
        <v>14</v>
      </c>
      <c r="D95" s="82">
        <f t="shared" ref="D95:F96" si="7">D96</f>
        <v>0</v>
      </c>
      <c r="E95" s="82">
        <f t="shared" si="7"/>
        <v>436</v>
      </c>
      <c r="F95" s="103">
        <f t="shared" si="7"/>
        <v>436</v>
      </c>
      <c r="G95" s="127">
        <f t="shared" ref="G95:G97" si="8">F95/E95</f>
        <v>1</v>
      </c>
    </row>
    <row r="96" spans="1:7" ht="15" x14ac:dyDescent="0.25">
      <c r="B96" s="15">
        <v>32</v>
      </c>
      <c r="C96" s="16" t="s">
        <v>18</v>
      </c>
      <c r="D96" s="83">
        <f t="shared" si="7"/>
        <v>0</v>
      </c>
      <c r="E96" s="83">
        <f t="shared" si="7"/>
        <v>436</v>
      </c>
      <c r="F96" s="104">
        <f t="shared" si="7"/>
        <v>436</v>
      </c>
      <c r="G96" s="127">
        <f t="shared" si="8"/>
        <v>1</v>
      </c>
    </row>
    <row r="97" spans="1:8" x14ac:dyDescent="0.2">
      <c r="A97" s="5"/>
      <c r="B97" s="12">
        <v>322</v>
      </c>
      <c r="C97" s="13" t="s">
        <v>20</v>
      </c>
      <c r="D97" s="84"/>
      <c r="E97" s="84">
        <v>436</v>
      </c>
      <c r="F97" s="105">
        <v>436</v>
      </c>
      <c r="G97" s="128">
        <f t="shared" si="8"/>
        <v>1</v>
      </c>
    </row>
    <row r="98" spans="1:8" x14ac:dyDescent="0.2">
      <c r="A98" s="5"/>
      <c r="B98" s="24"/>
      <c r="C98" s="14"/>
      <c r="D98" s="86"/>
      <c r="E98" s="86"/>
    </row>
    <row r="99" spans="1:8" x14ac:dyDescent="0.2">
      <c r="A99" s="5"/>
      <c r="B99" s="24"/>
      <c r="C99" s="14"/>
      <c r="D99" s="86"/>
      <c r="E99" s="86"/>
    </row>
    <row r="100" spans="1:8" x14ac:dyDescent="0.2">
      <c r="A100" s="5"/>
      <c r="B100" s="24"/>
      <c r="C100" s="14"/>
      <c r="D100" s="86"/>
      <c r="E100" s="86"/>
    </row>
    <row r="101" spans="1:8" x14ac:dyDescent="0.2">
      <c r="B101" s="56"/>
      <c r="C101" s="57"/>
      <c r="D101" s="92"/>
      <c r="E101" s="92"/>
    </row>
    <row r="102" spans="1:8" ht="15" x14ac:dyDescent="0.25">
      <c r="A102" s="8">
        <v>2301</v>
      </c>
      <c r="B102" s="54"/>
      <c r="C102" s="57" t="s">
        <v>85</v>
      </c>
      <c r="D102" s="85"/>
      <c r="E102" s="85"/>
    </row>
    <row r="103" spans="1:8" x14ac:dyDescent="0.2">
      <c r="A103" s="8">
        <v>55291</v>
      </c>
      <c r="B103" s="56"/>
      <c r="C103" s="57" t="s">
        <v>106</v>
      </c>
      <c r="D103" s="92"/>
      <c r="E103" s="92"/>
    </row>
    <row r="104" spans="1:8" x14ac:dyDescent="0.2">
      <c r="A104" s="8" t="s">
        <v>83</v>
      </c>
      <c r="B104" s="56"/>
      <c r="C104" s="57" t="s">
        <v>46</v>
      </c>
      <c r="D104" s="92"/>
      <c r="E104" s="92"/>
    </row>
    <row r="105" spans="1:8" ht="15" x14ac:dyDescent="0.25">
      <c r="B105" s="25">
        <v>3</v>
      </c>
      <c r="C105" s="26" t="s">
        <v>14</v>
      </c>
      <c r="D105" s="82">
        <f>D106+D110</f>
        <v>330000</v>
      </c>
      <c r="E105" s="82">
        <f>E106+E110</f>
        <v>386274.55000000005</v>
      </c>
      <c r="F105" s="103">
        <f>F106+F110</f>
        <v>386274.55000000005</v>
      </c>
      <c r="G105" s="127">
        <f t="shared" ref="G105:G111" si="9">F105/E105</f>
        <v>1</v>
      </c>
      <c r="H105" s="5"/>
    </row>
    <row r="106" spans="1:8" ht="15" x14ac:dyDescent="0.25">
      <c r="B106" s="60">
        <v>31</v>
      </c>
      <c r="C106" s="61" t="s">
        <v>15</v>
      </c>
      <c r="D106" s="91">
        <f>SUM(D107:D109)</f>
        <v>322500</v>
      </c>
      <c r="E106" s="91">
        <f>SUM(E107:E109)</f>
        <v>378766.27</v>
      </c>
      <c r="F106" s="110">
        <f>SUM(F107:F109)</f>
        <v>378766.27</v>
      </c>
      <c r="G106" s="127">
        <f t="shared" si="9"/>
        <v>1</v>
      </c>
      <c r="H106" s="5"/>
    </row>
    <row r="107" spans="1:8" x14ac:dyDescent="0.2">
      <c r="B107" s="58">
        <v>311</v>
      </c>
      <c r="C107" s="59" t="s">
        <v>84</v>
      </c>
      <c r="D107" s="90">
        <v>270098.21000000002</v>
      </c>
      <c r="E107" s="90">
        <v>318541.45</v>
      </c>
      <c r="F107" s="109">
        <v>318541.45</v>
      </c>
      <c r="G107" s="128">
        <f t="shared" si="9"/>
        <v>1</v>
      </c>
    </row>
    <row r="108" spans="1:8" s="33" customFormat="1" x14ac:dyDescent="0.2">
      <c r="A108" s="8"/>
      <c r="B108" s="58">
        <v>312</v>
      </c>
      <c r="C108" s="59" t="s">
        <v>98</v>
      </c>
      <c r="D108" s="90">
        <v>8500</v>
      </c>
      <c r="E108" s="90">
        <v>7500</v>
      </c>
      <c r="F108" s="109">
        <v>7500</v>
      </c>
      <c r="G108" s="128">
        <f t="shared" si="9"/>
        <v>1</v>
      </c>
    </row>
    <row r="109" spans="1:8" x14ac:dyDescent="0.2">
      <c r="A109" s="23"/>
      <c r="B109" s="58">
        <v>313</v>
      </c>
      <c r="C109" s="59" t="s">
        <v>17</v>
      </c>
      <c r="D109" s="90">
        <v>43901.79</v>
      </c>
      <c r="E109" s="90">
        <v>52724.82</v>
      </c>
      <c r="F109" s="109">
        <v>52724.82</v>
      </c>
      <c r="G109" s="128">
        <f t="shared" si="9"/>
        <v>1</v>
      </c>
    </row>
    <row r="110" spans="1:8" ht="15" x14ac:dyDescent="0.25">
      <c r="B110" s="60">
        <v>32</v>
      </c>
      <c r="C110" s="61" t="s">
        <v>18</v>
      </c>
      <c r="D110" s="91">
        <f>SUM(D111:D111)</f>
        <v>7500</v>
      </c>
      <c r="E110" s="91">
        <f>SUM(E111:E111)</f>
        <v>7508.28</v>
      </c>
      <c r="F110" s="110">
        <f>SUM(F111:F111)</f>
        <v>7508.28</v>
      </c>
      <c r="G110" s="127">
        <f t="shared" si="9"/>
        <v>1</v>
      </c>
    </row>
    <row r="111" spans="1:8" x14ac:dyDescent="0.2">
      <c r="A111" s="5"/>
      <c r="B111" s="58">
        <v>321</v>
      </c>
      <c r="C111" s="59" t="s">
        <v>19</v>
      </c>
      <c r="D111" s="90">
        <v>7500</v>
      </c>
      <c r="E111" s="90">
        <v>7508.28</v>
      </c>
      <c r="F111" s="109">
        <v>7508.28</v>
      </c>
      <c r="G111" s="128">
        <f t="shared" si="9"/>
        <v>1</v>
      </c>
    </row>
    <row r="112" spans="1:8" ht="15" x14ac:dyDescent="0.25">
      <c r="B112" s="54"/>
      <c r="C112" s="55"/>
      <c r="D112" s="85"/>
      <c r="E112" s="85"/>
    </row>
    <row r="113" spans="1:7" ht="15" x14ac:dyDescent="0.25">
      <c r="A113" s="8">
        <v>2301</v>
      </c>
      <c r="B113" s="54"/>
      <c r="C113" s="57" t="s">
        <v>85</v>
      </c>
      <c r="D113" s="85"/>
      <c r="E113" s="85"/>
    </row>
    <row r="114" spans="1:7" x14ac:dyDescent="0.2">
      <c r="A114" s="8">
        <v>55291</v>
      </c>
      <c r="B114" s="56"/>
      <c r="C114" s="57" t="s">
        <v>106</v>
      </c>
      <c r="D114" s="92"/>
      <c r="E114" s="92"/>
    </row>
    <row r="115" spans="1:7" x14ac:dyDescent="0.2">
      <c r="A115" s="5" t="s">
        <v>96</v>
      </c>
      <c r="B115" s="56"/>
      <c r="C115" s="57" t="s">
        <v>151</v>
      </c>
      <c r="D115" s="92"/>
      <c r="E115" s="92"/>
    </row>
    <row r="116" spans="1:7" ht="15" x14ac:dyDescent="0.25">
      <c r="B116" s="25">
        <v>3</v>
      </c>
      <c r="C116" s="26" t="s">
        <v>14</v>
      </c>
      <c r="D116" s="82">
        <f>D117</f>
        <v>5000</v>
      </c>
      <c r="E116" s="82">
        <f>E117</f>
        <v>5000</v>
      </c>
      <c r="F116" s="103">
        <f>F117</f>
        <v>5000</v>
      </c>
      <c r="G116" s="127">
        <f t="shared" ref="G116:G118" si="10">F116/E116</f>
        <v>1</v>
      </c>
    </row>
    <row r="117" spans="1:7" ht="15" x14ac:dyDescent="0.25">
      <c r="B117" s="60">
        <v>32</v>
      </c>
      <c r="C117" s="61" t="s">
        <v>18</v>
      </c>
      <c r="D117" s="91">
        <f>SUM(D118:D118)</f>
        <v>5000</v>
      </c>
      <c r="E117" s="91">
        <f>SUM(E118:E118)</f>
        <v>5000</v>
      </c>
      <c r="F117" s="110">
        <f>SUM(F118:F118)</f>
        <v>5000</v>
      </c>
      <c r="G117" s="127">
        <f t="shared" si="10"/>
        <v>1</v>
      </c>
    </row>
    <row r="118" spans="1:7" x14ac:dyDescent="0.2">
      <c r="A118" s="23"/>
      <c r="B118" s="58">
        <v>323</v>
      </c>
      <c r="C118" s="59" t="s">
        <v>21</v>
      </c>
      <c r="D118" s="90">
        <v>5000</v>
      </c>
      <c r="E118" s="90">
        <v>5000</v>
      </c>
      <c r="F118" s="109">
        <v>5000</v>
      </c>
      <c r="G118" s="128">
        <f t="shared" si="10"/>
        <v>1</v>
      </c>
    </row>
    <row r="119" spans="1:7" ht="15" x14ac:dyDescent="0.25">
      <c r="B119" s="54"/>
      <c r="C119" s="55"/>
      <c r="D119" s="85"/>
      <c r="E119" s="85"/>
    </row>
    <row r="120" spans="1:7" ht="15" x14ac:dyDescent="0.25">
      <c r="A120" s="8">
        <v>2301</v>
      </c>
      <c r="B120" s="54"/>
      <c r="C120" s="57" t="s">
        <v>85</v>
      </c>
      <c r="D120" s="85"/>
      <c r="E120" s="85"/>
    </row>
    <row r="121" spans="1:7" x14ac:dyDescent="0.2">
      <c r="A121" s="8">
        <v>53082</v>
      </c>
      <c r="B121" s="56"/>
      <c r="C121" s="57" t="s">
        <v>195</v>
      </c>
      <c r="D121" s="92"/>
      <c r="E121" s="92"/>
    </row>
    <row r="122" spans="1:7" x14ac:dyDescent="0.2">
      <c r="A122" s="5" t="s">
        <v>196</v>
      </c>
      <c r="B122" s="56"/>
      <c r="C122" s="57" t="s">
        <v>197</v>
      </c>
      <c r="D122" s="92"/>
      <c r="E122" s="92"/>
    </row>
    <row r="123" spans="1:7" ht="15" x14ac:dyDescent="0.25">
      <c r="B123" s="25">
        <v>3</v>
      </c>
      <c r="C123" s="26" t="s">
        <v>14</v>
      </c>
      <c r="D123" s="82">
        <f>D124</f>
        <v>0</v>
      </c>
      <c r="E123" s="82">
        <f>E124</f>
        <v>30837.18</v>
      </c>
      <c r="F123" s="103">
        <f>F124</f>
        <v>30837.18</v>
      </c>
      <c r="G123" s="127">
        <f t="shared" ref="G123:G128" si="11">F123/E123</f>
        <v>1</v>
      </c>
    </row>
    <row r="124" spans="1:7" ht="15" x14ac:dyDescent="0.25">
      <c r="B124" s="60">
        <v>32</v>
      </c>
      <c r="C124" s="61" t="s">
        <v>18</v>
      </c>
      <c r="D124" s="91">
        <f>SUM(D125:D125)</f>
        <v>0</v>
      </c>
      <c r="E124" s="91">
        <f>SUM(E125:E125)</f>
        <v>30837.18</v>
      </c>
      <c r="F124" s="110">
        <f>SUM(F125:F125)</f>
        <v>30837.18</v>
      </c>
      <c r="G124" s="127">
        <f t="shared" si="11"/>
        <v>1</v>
      </c>
    </row>
    <row r="125" spans="1:7" x14ac:dyDescent="0.2">
      <c r="A125" s="23"/>
      <c r="B125" s="12">
        <v>372</v>
      </c>
      <c r="C125" s="13" t="s">
        <v>78</v>
      </c>
      <c r="D125" s="90">
        <v>0</v>
      </c>
      <c r="E125" s="90">
        <v>30837.18</v>
      </c>
      <c r="F125" s="109">
        <v>30837.18</v>
      </c>
      <c r="G125" s="128">
        <f t="shared" si="11"/>
        <v>1</v>
      </c>
    </row>
    <row r="126" spans="1:7" ht="15" x14ac:dyDescent="0.25">
      <c r="B126" s="25">
        <v>4</v>
      </c>
      <c r="C126" s="26" t="s">
        <v>22</v>
      </c>
      <c r="D126" s="82">
        <f t="shared" ref="D126:F126" si="12">D127</f>
        <v>0</v>
      </c>
      <c r="E126" s="82">
        <f t="shared" si="12"/>
        <v>69505.509999999995</v>
      </c>
      <c r="F126" s="103">
        <f t="shared" si="12"/>
        <v>69505.509999999995</v>
      </c>
      <c r="G126" s="127">
        <f t="shared" si="11"/>
        <v>1</v>
      </c>
    </row>
    <row r="127" spans="1:7" ht="15" x14ac:dyDescent="0.25">
      <c r="B127" s="60">
        <v>42</v>
      </c>
      <c r="C127" s="61" t="s">
        <v>54</v>
      </c>
      <c r="D127" s="91">
        <f>SUM(D128:D129)</f>
        <v>0</v>
      </c>
      <c r="E127" s="91">
        <f>SUM(E128:E129)</f>
        <v>69505.509999999995</v>
      </c>
      <c r="F127" s="110">
        <f>SUM(F128:F129)</f>
        <v>69505.509999999995</v>
      </c>
      <c r="G127" s="127">
        <f t="shared" si="11"/>
        <v>1</v>
      </c>
    </row>
    <row r="128" spans="1:7" x14ac:dyDescent="0.2">
      <c r="B128" s="58">
        <v>424</v>
      </c>
      <c r="C128" s="59" t="s">
        <v>48</v>
      </c>
      <c r="D128" s="90"/>
      <c r="E128" s="90">
        <v>69505.509999999995</v>
      </c>
      <c r="F128" s="109">
        <v>69505.509999999995</v>
      </c>
      <c r="G128" s="128">
        <f t="shared" si="11"/>
        <v>1</v>
      </c>
    </row>
    <row r="129" spans="1:7" ht="15" x14ac:dyDescent="0.25">
      <c r="B129" s="54"/>
      <c r="C129" s="55"/>
      <c r="D129" s="85"/>
      <c r="E129" s="85"/>
    </row>
    <row r="130" spans="1:7" ht="15" x14ac:dyDescent="0.25">
      <c r="A130" s="8">
        <v>2301</v>
      </c>
      <c r="B130" s="54"/>
      <c r="C130" s="57" t="s">
        <v>85</v>
      </c>
      <c r="D130" s="85"/>
      <c r="E130" s="85"/>
    </row>
    <row r="131" spans="1:7" x14ac:dyDescent="0.2">
      <c r="A131" s="8">
        <v>55291</v>
      </c>
      <c r="B131" s="56"/>
      <c r="C131" s="57" t="s">
        <v>106</v>
      </c>
      <c r="D131" s="92"/>
      <c r="E131" s="92"/>
    </row>
    <row r="132" spans="1:7" x14ac:dyDescent="0.2">
      <c r="A132" s="8" t="s">
        <v>87</v>
      </c>
      <c r="B132" s="56"/>
      <c r="C132" s="57" t="s">
        <v>88</v>
      </c>
      <c r="D132" s="92"/>
      <c r="E132" s="92"/>
    </row>
    <row r="133" spans="1:7" ht="15" x14ac:dyDescent="0.25">
      <c r="B133" s="25">
        <v>3</v>
      </c>
      <c r="C133" s="26" t="s">
        <v>14</v>
      </c>
      <c r="D133" s="82">
        <f>D134</f>
        <v>4500</v>
      </c>
      <c r="E133" s="82">
        <f>E134</f>
        <v>4500</v>
      </c>
      <c r="F133" s="103">
        <f>F134</f>
        <v>4498.12</v>
      </c>
      <c r="G133" s="127">
        <f t="shared" ref="G133:G135" si="13">F133/E133</f>
        <v>0.99958222222222215</v>
      </c>
    </row>
    <row r="134" spans="1:7" ht="15" x14ac:dyDescent="0.25">
      <c r="B134" s="60">
        <v>32</v>
      </c>
      <c r="C134" s="61" t="s">
        <v>18</v>
      </c>
      <c r="D134" s="91">
        <f>SUM(D135:D135)</f>
        <v>4500</v>
      </c>
      <c r="E134" s="91">
        <f>SUM(E135:E135)</f>
        <v>4500</v>
      </c>
      <c r="F134" s="110">
        <f>SUM(F135:F135)</f>
        <v>4498.12</v>
      </c>
      <c r="G134" s="127">
        <f t="shared" si="13"/>
        <v>0.99958222222222215</v>
      </c>
    </row>
    <row r="135" spans="1:7" x14ac:dyDescent="0.2">
      <c r="A135" s="23"/>
      <c r="B135" s="58">
        <v>329</v>
      </c>
      <c r="C135" s="59" t="s">
        <v>82</v>
      </c>
      <c r="D135" s="90">
        <v>4500</v>
      </c>
      <c r="E135" s="90">
        <v>4500</v>
      </c>
      <c r="F135" s="109">
        <v>4498.12</v>
      </c>
      <c r="G135" s="128">
        <f t="shared" si="13"/>
        <v>0.99958222222222215</v>
      </c>
    </row>
    <row r="136" spans="1:7" x14ac:dyDescent="0.2">
      <c r="A136" s="23"/>
      <c r="B136" s="56"/>
      <c r="C136" s="57"/>
      <c r="D136" s="92"/>
      <c r="E136" s="92"/>
    </row>
    <row r="137" spans="1:7" x14ac:dyDescent="0.2">
      <c r="A137" s="8">
        <v>2301</v>
      </c>
      <c r="B137" s="56"/>
      <c r="C137" s="57" t="s">
        <v>85</v>
      </c>
      <c r="D137" s="92"/>
      <c r="E137" s="92"/>
    </row>
    <row r="138" spans="1:7" x14ac:dyDescent="0.2">
      <c r="A138" s="5">
        <v>55291</v>
      </c>
      <c r="B138" s="56"/>
      <c r="C138" s="57" t="s">
        <v>106</v>
      </c>
      <c r="D138" s="92"/>
      <c r="E138" s="92"/>
    </row>
    <row r="139" spans="1:7" ht="15" x14ac:dyDescent="0.25">
      <c r="A139" s="8" t="s">
        <v>89</v>
      </c>
      <c r="B139" s="54"/>
      <c r="C139" s="57" t="s">
        <v>90</v>
      </c>
      <c r="D139" s="85"/>
      <c r="E139" s="85"/>
    </row>
    <row r="140" spans="1:7" ht="15" x14ac:dyDescent="0.25">
      <c r="B140" s="25">
        <v>3</v>
      </c>
      <c r="C140" s="26" t="s">
        <v>14</v>
      </c>
      <c r="D140" s="82">
        <f>D141</f>
        <v>45000</v>
      </c>
      <c r="E140" s="82">
        <f>E141</f>
        <v>36991.08</v>
      </c>
      <c r="F140" s="103">
        <f>F141</f>
        <v>36991.08</v>
      </c>
      <c r="G140" s="127">
        <f t="shared" ref="G140:G143" si="14">F140/E140</f>
        <v>1</v>
      </c>
    </row>
    <row r="141" spans="1:7" ht="15" x14ac:dyDescent="0.25">
      <c r="B141" s="60">
        <v>31</v>
      </c>
      <c r="C141" s="61" t="s">
        <v>15</v>
      </c>
      <c r="D141" s="91">
        <f>SUM(D142:D143)</f>
        <v>45000</v>
      </c>
      <c r="E141" s="91">
        <f>SUM(E142:E143)</f>
        <v>36991.08</v>
      </c>
      <c r="F141" s="110">
        <f>SUM(F142:F143)</f>
        <v>36991.08</v>
      </c>
      <c r="G141" s="127">
        <f t="shared" si="14"/>
        <v>1</v>
      </c>
    </row>
    <row r="142" spans="1:7" x14ac:dyDescent="0.2">
      <c r="B142" s="58">
        <v>311</v>
      </c>
      <c r="C142" s="59" t="s">
        <v>84</v>
      </c>
      <c r="D142" s="90">
        <v>38775</v>
      </c>
      <c r="E142" s="90">
        <v>32051.61</v>
      </c>
      <c r="F142" s="109">
        <v>32051.61</v>
      </c>
      <c r="G142" s="128">
        <f t="shared" si="14"/>
        <v>1</v>
      </c>
    </row>
    <row r="143" spans="1:7" x14ac:dyDescent="0.2">
      <c r="B143" s="58">
        <v>313</v>
      </c>
      <c r="C143" s="59" t="s">
        <v>17</v>
      </c>
      <c r="D143" s="90">
        <v>6225</v>
      </c>
      <c r="E143" s="90">
        <v>4939.47</v>
      </c>
      <c r="F143" s="109">
        <v>4939.47</v>
      </c>
      <c r="G143" s="128">
        <f t="shared" si="14"/>
        <v>1</v>
      </c>
    </row>
    <row r="144" spans="1:7" ht="15" x14ac:dyDescent="0.25">
      <c r="B144" s="54"/>
      <c r="C144" s="55"/>
      <c r="D144" s="85"/>
      <c r="E144" s="85"/>
    </row>
    <row r="145" spans="1:7" x14ac:dyDescent="0.2">
      <c r="A145" s="8">
        <v>2301</v>
      </c>
      <c r="B145" s="56"/>
      <c r="C145" s="57" t="s">
        <v>85</v>
      </c>
      <c r="D145" s="92"/>
      <c r="E145" s="92"/>
    </row>
    <row r="146" spans="1:7" x14ac:dyDescent="0.2">
      <c r="A146" s="8">
        <v>55291</v>
      </c>
      <c r="B146" s="56"/>
      <c r="C146" s="57" t="s">
        <v>106</v>
      </c>
      <c r="D146" s="92"/>
      <c r="E146" s="92"/>
    </row>
    <row r="147" spans="1:7" x14ac:dyDescent="0.2">
      <c r="A147" s="23" t="s">
        <v>91</v>
      </c>
      <c r="B147" s="56"/>
      <c r="C147" s="57" t="s">
        <v>92</v>
      </c>
      <c r="D147" s="92"/>
      <c r="E147" s="92"/>
    </row>
    <row r="148" spans="1:7" ht="15" x14ac:dyDescent="0.25">
      <c r="B148" s="25">
        <v>3</v>
      </c>
      <c r="C148" s="26" t="s">
        <v>14</v>
      </c>
      <c r="D148" s="82">
        <f>D149</f>
        <v>70000</v>
      </c>
      <c r="E148" s="82">
        <f>E149</f>
        <v>70000</v>
      </c>
      <c r="F148" s="103">
        <f>F149</f>
        <v>68718.990000000005</v>
      </c>
      <c r="G148" s="127">
        <f t="shared" ref="G148:G151" si="15">F148/E148</f>
        <v>0.98169985714285724</v>
      </c>
    </row>
    <row r="149" spans="1:7" ht="15" x14ac:dyDescent="0.25">
      <c r="A149" s="5"/>
      <c r="B149" s="60">
        <v>31</v>
      </c>
      <c r="C149" s="61" t="s">
        <v>15</v>
      </c>
      <c r="D149" s="91">
        <f>SUM(D150:D151)</f>
        <v>70000</v>
      </c>
      <c r="E149" s="91">
        <f>SUM(E150:E151)</f>
        <v>70000</v>
      </c>
      <c r="F149" s="110">
        <f>SUM(F150:F151)</f>
        <v>68718.990000000005</v>
      </c>
      <c r="G149" s="127">
        <f t="shared" si="15"/>
        <v>0.98169985714285724</v>
      </c>
    </row>
    <row r="150" spans="1:7" x14ac:dyDescent="0.2">
      <c r="B150" s="58">
        <v>311</v>
      </c>
      <c r="C150" s="59" t="s">
        <v>84</v>
      </c>
      <c r="D150" s="90">
        <v>60000</v>
      </c>
      <c r="E150" s="90">
        <v>60000</v>
      </c>
      <c r="F150" s="109">
        <v>58958.93</v>
      </c>
      <c r="G150" s="128">
        <f t="shared" si="15"/>
        <v>0.9826488333333333</v>
      </c>
    </row>
    <row r="151" spans="1:7" x14ac:dyDescent="0.2">
      <c r="B151" s="58">
        <v>313</v>
      </c>
      <c r="C151" s="59" t="s">
        <v>17</v>
      </c>
      <c r="D151" s="90">
        <v>10000</v>
      </c>
      <c r="E151" s="90">
        <v>10000</v>
      </c>
      <c r="F151" s="109">
        <v>9760.06</v>
      </c>
      <c r="G151" s="128">
        <f t="shared" si="15"/>
        <v>0.97600599999999993</v>
      </c>
    </row>
    <row r="152" spans="1:7" x14ac:dyDescent="0.2">
      <c r="B152" s="56"/>
      <c r="C152" s="57"/>
      <c r="D152" s="92"/>
      <c r="E152" s="92"/>
    </row>
    <row r="153" spans="1:7" x14ac:dyDescent="0.2">
      <c r="A153" s="8">
        <v>2301</v>
      </c>
      <c r="B153" s="56"/>
      <c r="C153" s="57" t="s">
        <v>85</v>
      </c>
      <c r="D153" s="92"/>
      <c r="E153" s="92"/>
    </row>
    <row r="154" spans="1:7" x14ac:dyDescent="0.2">
      <c r="A154" s="23">
        <v>55291</v>
      </c>
      <c r="B154" s="56"/>
      <c r="C154" s="57" t="s">
        <v>106</v>
      </c>
      <c r="D154" s="92"/>
      <c r="E154" s="92"/>
    </row>
    <row r="155" spans="1:7" x14ac:dyDescent="0.2">
      <c r="A155" s="8" t="s">
        <v>93</v>
      </c>
      <c r="B155" s="56"/>
      <c r="C155" s="57" t="s">
        <v>45</v>
      </c>
      <c r="D155" s="92"/>
      <c r="E155" s="92"/>
    </row>
    <row r="156" spans="1:7" ht="15" x14ac:dyDescent="0.25">
      <c r="A156" s="5"/>
      <c r="B156" s="25">
        <v>3</v>
      </c>
      <c r="C156" s="26" t="s">
        <v>14</v>
      </c>
      <c r="D156" s="82">
        <f>D157</f>
        <v>5000</v>
      </c>
      <c r="E156" s="82">
        <f>E157</f>
        <v>5000</v>
      </c>
      <c r="F156" s="103">
        <f>F157</f>
        <v>740</v>
      </c>
      <c r="G156" s="127">
        <f t="shared" ref="G156:G159" si="16">F156/E156</f>
        <v>0.14799999999999999</v>
      </c>
    </row>
    <row r="157" spans="1:7" ht="15" x14ac:dyDescent="0.25">
      <c r="B157" s="60">
        <v>32</v>
      </c>
      <c r="C157" s="61" t="s">
        <v>18</v>
      </c>
      <c r="D157" s="91">
        <f>SUM(D158:D158)</f>
        <v>5000</v>
      </c>
      <c r="E157" s="91">
        <f>SUM(E158:E159)</f>
        <v>5000</v>
      </c>
      <c r="F157" s="110">
        <f>SUM(F158:F159)</f>
        <v>740</v>
      </c>
      <c r="G157" s="127">
        <f t="shared" si="16"/>
        <v>0.14799999999999999</v>
      </c>
    </row>
    <row r="158" spans="1:7" x14ac:dyDescent="0.2">
      <c r="B158" s="58">
        <v>323</v>
      </c>
      <c r="C158" s="59" t="s">
        <v>21</v>
      </c>
      <c r="D158" s="90">
        <v>5000</v>
      </c>
      <c r="E158" s="90">
        <v>4260</v>
      </c>
      <c r="F158" s="109"/>
      <c r="G158" s="128">
        <f t="shared" si="16"/>
        <v>0</v>
      </c>
    </row>
    <row r="159" spans="1:7" x14ac:dyDescent="0.2">
      <c r="B159" s="58">
        <v>324</v>
      </c>
      <c r="C159" s="59" t="s">
        <v>160</v>
      </c>
      <c r="D159" s="90"/>
      <c r="E159" s="90">
        <v>740</v>
      </c>
      <c r="F159" s="109">
        <v>740</v>
      </c>
      <c r="G159" s="128">
        <f t="shared" si="16"/>
        <v>1</v>
      </c>
    </row>
    <row r="160" spans="1:7" x14ac:dyDescent="0.2">
      <c r="B160" s="56"/>
      <c r="C160" s="57"/>
      <c r="D160" s="92"/>
      <c r="E160" s="92"/>
    </row>
    <row r="161" spans="1:8" x14ac:dyDescent="0.2">
      <c r="A161" s="8">
        <v>2301</v>
      </c>
      <c r="B161" s="56"/>
      <c r="C161" s="57" t="s">
        <v>85</v>
      </c>
      <c r="D161" s="92"/>
      <c r="E161" s="92"/>
    </row>
    <row r="162" spans="1:8" x14ac:dyDescent="0.2">
      <c r="A162" s="8">
        <v>55291</v>
      </c>
      <c r="B162" s="56"/>
      <c r="C162" s="57" t="s">
        <v>106</v>
      </c>
      <c r="D162" s="92"/>
      <c r="E162" s="92"/>
    </row>
    <row r="163" spans="1:8" ht="15" x14ac:dyDescent="0.25">
      <c r="A163" s="5" t="s">
        <v>154</v>
      </c>
      <c r="B163" s="54"/>
      <c r="C163" s="57" t="s">
        <v>155</v>
      </c>
      <c r="D163" s="85"/>
      <c r="E163" s="85"/>
    </row>
    <row r="164" spans="1:8" ht="15" x14ac:dyDescent="0.25">
      <c r="B164" s="25">
        <v>3</v>
      </c>
      <c r="C164" s="26" t="s">
        <v>14</v>
      </c>
      <c r="D164" s="82">
        <f>D165</f>
        <v>19840</v>
      </c>
      <c r="E164" s="82">
        <f>E165</f>
        <v>19840</v>
      </c>
      <c r="F164" s="103">
        <f>F165</f>
        <v>19840</v>
      </c>
      <c r="G164" s="127">
        <f t="shared" ref="G164:G167" si="17">F164/E164</f>
        <v>1</v>
      </c>
    </row>
    <row r="165" spans="1:8" ht="15" x14ac:dyDescent="0.25">
      <c r="B165" s="60">
        <v>32</v>
      </c>
      <c r="C165" s="61" t="s">
        <v>18</v>
      </c>
      <c r="D165" s="91">
        <f>SUM(D166:D167)</f>
        <v>19840</v>
      </c>
      <c r="E165" s="91">
        <f>SUM(E166:E167)</f>
        <v>19840</v>
      </c>
      <c r="F165" s="110">
        <f>SUM(F166:F167)</f>
        <v>19840</v>
      </c>
      <c r="G165" s="127">
        <f t="shared" si="17"/>
        <v>1</v>
      </c>
    </row>
    <row r="166" spans="1:8" x14ac:dyDescent="0.2">
      <c r="A166" s="23"/>
      <c r="B166" s="58">
        <v>321</v>
      </c>
      <c r="C166" s="59" t="s">
        <v>19</v>
      </c>
      <c r="D166" s="90">
        <v>0</v>
      </c>
      <c r="E166" s="90">
        <v>0</v>
      </c>
      <c r="F166" s="109">
        <v>0</v>
      </c>
      <c r="G166" s="128"/>
    </row>
    <row r="167" spans="1:8" x14ac:dyDescent="0.2">
      <c r="A167" s="23"/>
      <c r="B167" s="58">
        <v>324</v>
      </c>
      <c r="C167" s="59" t="s">
        <v>160</v>
      </c>
      <c r="D167" s="90">
        <v>19840</v>
      </c>
      <c r="E167" s="90">
        <v>19840</v>
      </c>
      <c r="F167" s="109">
        <v>19840</v>
      </c>
      <c r="G167" s="128">
        <f t="shared" si="17"/>
        <v>1</v>
      </c>
      <c r="H167" s="5"/>
    </row>
    <row r="168" spans="1:8" x14ac:dyDescent="0.2">
      <c r="A168" s="23"/>
      <c r="B168" s="56"/>
      <c r="C168" s="57"/>
      <c r="D168" s="92"/>
      <c r="E168" s="92"/>
      <c r="G168" s="128"/>
    </row>
    <row r="169" spans="1:8" x14ac:dyDescent="0.2">
      <c r="A169" s="23"/>
      <c r="B169" s="56"/>
      <c r="C169" s="57"/>
      <c r="D169" s="92"/>
      <c r="E169" s="92"/>
      <c r="G169" s="128"/>
    </row>
    <row r="170" spans="1:8" x14ac:dyDescent="0.2">
      <c r="A170" s="23"/>
      <c r="B170" s="56"/>
      <c r="C170" s="57"/>
      <c r="D170" s="92"/>
      <c r="E170" s="92"/>
      <c r="G170" s="128"/>
    </row>
    <row r="171" spans="1:8" x14ac:dyDescent="0.2">
      <c r="B171" s="56"/>
      <c r="C171" s="57"/>
      <c r="D171" s="92"/>
      <c r="E171" s="92"/>
    </row>
    <row r="172" spans="1:8" x14ac:dyDescent="0.2">
      <c r="A172" s="8">
        <v>2301</v>
      </c>
      <c r="B172" s="56"/>
      <c r="C172" s="57" t="s">
        <v>85</v>
      </c>
      <c r="D172" s="92"/>
      <c r="E172" s="92"/>
    </row>
    <row r="173" spans="1:8" x14ac:dyDescent="0.2">
      <c r="A173" s="8">
        <v>55291</v>
      </c>
      <c r="B173" s="56"/>
      <c r="C173" s="57" t="s">
        <v>106</v>
      </c>
      <c r="D173" s="92"/>
      <c r="E173" s="92"/>
    </row>
    <row r="174" spans="1:8" ht="15" x14ac:dyDescent="0.25">
      <c r="A174" s="8" t="s">
        <v>103</v>
      </c>
      <c r="B174" s="54"/>
      <c r="C174" s="57" t="s">
        <v>102</v>
      </c>
      <c r="D174" s="85"/>
      <c r="E174" s="85"/>
    </row>
    <row r="175" spans="1:8" ht="15" x14ac:dyDescent="0.25">
      <c r="B175" s="25">
        <v>3</v>
      </c>
      <c r="C175" s="26" t="s">
        <v>14</v>
      </c>
      <c r="D175" s="82">
        <f>D176</f>
        <v>5000</v>
      </c>
      <c r="E175" s="82">
        <f>E176</f>
        <v>5000</v>
      </c>
      <c r="F175" s="103">
        <f>F176</f>
        <v>5008</v>
      </c>
      <c r="G175" s="127">
        <f t="shared" ref="G175:G178" si="18">F175/E175</f>
        <v>1.0016</v>
      </c>
    </row>
    <row r="176" spans="1:8" ht="15" x14ac:dyDescent="0.25">
      <c r="B176" s="60">
        <v>32</v>
      </c>
      <c r="C176" s="61" t="s">
        <v>18</v>
      </c>
      <c r="D176" s="91">
        <f>SUM(D178:D178)</f>
        <v>5000</v>
      </c>
      <c r="E176" s="91">
        <f>SUM(E177:E178)</f>
        <v>5000</v>
      </c>
      <c r="F176" s="110">
        <f>SUM(F177:F178)</f>
        <v>5008</v>
      </c>
      <c r="G176" s="127">
        <f t="shared" si="18"/>
        <v>1.0016</v>
      </c>
    </row>
    <row r="177" spans="1:7" ht="15" x14ac:dyDescent="0.25">
      <c r="B177" s="58">
        <v>323</v>
      </c>
      <c r="C177" s="59" t="s">
        <v>21</v>
      </c>
      <c r="D177" s="91"/>
      <c r="E177" s="90">
        <v>2400</v>
      </c>
      <c r="F177" s="109">
        <v>4508</v>
      </c>
      <c r="G177" s="128">
        <f t="shared" si="18"/>
        <v>1.8783333333333334</v>
      </c>
    </row>
    <row r="178" spans="1:7" x14ac:dyDescent="0.2">
      <c r="A178" s="23"/>
      <c r="B178" s="58">
        <v>329</v>
      </c>
      <c r="C178" s="59" t="s">
        <v>82</v>
      </c>
      <c r="D178" s="90">
        <v>5000</v>
      </c>
      <c r="E178" s="90">
        <v>2600</v>
      </c>
      <c r="F178" s="109">
        <v>500</v>
      </c>
      <c r="G178" s="128">
        <f t="shared" si="18"/>
        <v>0.19230769230769232</v>
      </c>
    </row>
    <row r="179" spans="1:7" x14ac:dyDescent="0.2">
      <c r="A179" s="23"/>
      <c r="B179" s="56"/>
      <c r="C179" s="57"/>
      <c r="D179" s="92"/>
      <c r="E179" s="92"/>
    </row>
    <row r="180" spans="1:7" x14ac:dyDescent="0.2">
      <c r="A180" s="8">
        <v>11001</v>
      </c>
      <c r="B180" s="56"/>
      <c r="C180" s="57" t="s">
        <v>191</v>
      </c>
      <c r="D180" s="92"/>
      <c r="E180" s="92"/>
    </row>
    <row r="181" spans="1:7" x14ac:dyDescent="0.2">
      <c r="A181" s="5" t="s">
        <v>140</v>
      </c>
      <c r="B181" s="56"/>
      <c r="C181" s="57" t="s">
        <v>152</v>
      </c>
      <c r="D181" s="92"/>
      <c r="E181" s="92"/>
    </row>
    <row r="182" spans="1:7" ht="15" x14ac:dyDescent="0.25">
      <c r="B182" s="25">
        <v>4</v>
      </c>
      <c r="C182" s="26" t="s">
        <v>22</v>
      </c>
      <c r="D182" s="82">
        <f t="shared" ref="D182:F182" si="19">D183</f>
        <v>0</v>
      </c>
      <c r="E182" s="82">
        <f t="shared" si="19"/>
        <v>3000</v>
      </c>
      <c r="F182" s="103">
        <f t="shared" si="19"/>
        <v>3000</v>
      </c>
      <c r="G182" s="127">
        <f t="shared" ref="G182:G184" si="20">F182/E182</f>
        <v>1</v>
      </c>
    </row>
    <row r="183" spans="1:7" ht="15" x14ac:dyDescent="0.25">
      <c r="B183" s="60">
        <v>42</v>
      </c>
      <c r="C183" s="61" t="s">
        <v>54</v>
      </c>
      <c r="D183" s="91">
        <f>SUM(D184:D185)</f>
        <v>0</v>
      </c>
      <c r="E183" s="91">
        <f>SUM(E184:E185)</f>
        <v>3000</v>
      </c>
      <c r="F183" s="110">
        <f>SUM(F184:F185)</f>
        <v>3000</v>
      </c>
      <c r="G183" s="127">
        <f t="shared" si="20"/>
        <v>1</v>
      </c>
    </row>
    <row r="184" spans="1:7" x14ac:dyDescent="0.2">
      <c r="B184" s="58">
        <v>424</v>
      </c>
      <c r="C184" s="59" t="s">
        <v>48</v>
      </c>
      <c r="D184" s="90"/>
      <c r="E184" s="90">
        <v>3000</v>
      </c>
      <c r="F184" s="109">
        <v>3000</v>
      </c>
      <c r="G184" s="128">
        <f t="shared" si="20"/>
        <v>1</v>
      </c>
    </row>
    <row r="185" spans="1:7" x14ac:dyDescent="0.2">
      <c r="A185" s="23"/>
      <c r="B185" s="56"/>
      <c r="C185" s="57"/>
      <c r="D185" s="92"/>
      <c r="E185" s="92"/>
    </row>
    <row r="186" spans="1:7" x14ac:dyDescent="0.2">
      <c r="A186" s="8">
        <v>55291</v>
      </c>
      <c r="B186" s="56"/>
      <c r="C186" s="57" t="s">
        <v>106</v>
      </c>
      <c r="D186" s="92"/>
      <c r="E186" s="92"/>
    </row>
    <row r="187" spans="1:7" x14ac:dyDescent="0.2">
      <c r="A187" s="5" t="s">
        <v>140</v>
      </c>
      <c r="B187" s="56"/>
      <c r="C187" s="57" t="s">
        <v>152</v>
      </c>
      <c r="D187" s="92"/>
      <c r="E187" s="92"/>
    </row>
    <row r="188" spans="1:7" ht="15" x14ac:dyDescent="0.25">
      <c r="B188" s="25">
        <v>4</v>
      </c>
      <c r="C188" s="26" t="s">
        <v>22</v>
      </c>
      <c r="D188" s="82">
        <f t="shared" ref="D188:F188" si="21">D189</f>
        <v>15000</v>
      </c>
      <c r="E188" s="82">
        <f t="shared" si="21"/>
        <v>15000</v>
      </c>
      <c r="F188" s="103">
        <f t="shared" si="21"/>
        <v>15000</v>
      </c>
      <c r="G188" s="127">
        <f t="shared" ref="G188:G190" si="22">F188/E188</f>
        <v>1</v>
      </c>
    </row>
    <row r="189" spans="1:7" ht="15" x14ac:dyDescent="0.25">
      <c r="B189" s="60">
        <v>42</v>
      </c>
      <c r="C189" s="61" t="s">
        <v>54</v>
      </c>
      <c r="D189" s="91">
        <f>SUM(D190:D191)</f>
        <v>15000</v>
      </c>
      <c r="E189" s="91">
        <f>SUM(E190:E191)</f>
        <v>15000</v>
      </c>
      <c r="F189" s="110">
        <f>SUM(F190:F191)</f>
        <v>15000</v>
      </c>
      <c r="G189" s="127">
        <f t="shared" si="22"/>
        <v>1</v>
      </c>
    </row>
    <row r="190" spans="1:7" x14ac:dyDescent="0.2">
      <c r="B190" s="58">
        <v>424</v>
      </c>
      <c r="C190" s="59" t="s">
        <v>48</v>
      </c>
      <c r="D190" s="90">
        <v>15000</v>
      </c>
      <c r="E190" s="90">
        <v>15000</v>
      </c>
      <c r="F190" s="109">
        <v>15000</v>
      </c>
      <c r="G190" s="128">
        <f t="shared" si="22"/>
        <v>1</v>
      </c>
    </row>
    <row r="191" spans="1:7" x14ac:dyDescent="0.2">
      <c r="A191" s="23"/>
      <c r="B191" s="56"/>
      <c r="C191" s="57"/>
      <c r="D191" s="92"/>
      <c r="E191" s="92"/>
    </row>
    <row r="192" spans="1:7" x14ac:dyDescent="0.2">
      <c r="A192" s="5">
        <v>53082</v>
      </c>
      <c r="B192" s="56"/>
      <c r="C192" s="57" t="s">
        <v>195</v>
      </c>
      <c r="D192" s="92"/>
      <c r="E192" s="92"/>
    </row>
    <row r="193" spans="1:7" x14ac:dyDescent="0.2">
      <c r="A193" s="5" t="s">
        <v>140</v>
      </c>
      <c r="B193" s="56"/>
      <c r="C193" s="57" t="s">
        <v>152</v>
      </c>
      <c r="D193" s="92"/>
      <c r="E193" s="92"/>
    </row>
    <row r="194" spans="1:7" ht="15" x14ac:dyDescent="0.25">
      <c r="B194" s="25">
        <v>4</v>
      </c>
      <c r="C194" s="26" t="s">
        <v>22</v>
      </c>
      <c r="D194" s="82">
        <f t="shared" ref="D194:F194" si="23">D195</f>
        <v>3000</v>
      </c>
      <c r="E194" s="82">
        <f t="shared" si="23"/>
        <v>3000</v>
      </c>
      <c r="F194" s="103">
        <f t="shared" si="23"/>
        <v>3000</v>
      </c>
      <c r="G194" s="127">
        <f t="shared" ref="G194:G196" si="24">F194/E194</f>
        <v>1</v>
      </c>
    </row>
    <row r="195" spans="1:7" ht="15" x14ac:dyDescent="0.25">
      <c r="B195" s="60">
        <v>42</v>
      </c>
      <c r="C195" s="61" t="s">
        <v>54</v>
      </c>
      <c r="D195" s="91">
        <f>SUM(D196:D198)</f>
        <v>3000</v>
      </c>
      <c r="E195" s="91">
        <f>SUM(E196:E198)</f>
        <v>3000</v>
      </c>
      <c r="F195" s="110">
        <f>SUM(F196:F198)</f>
        <v>3000</v>
      </c>
      <c r="G195" s="127">
        <f t="shared" si="24"/>
        <v>1</v>
      </c>
    </row>
    <row r="196" spans="1:7" x14ac:dyDescent="0.2">
      <c r="B196" s="58">
        <v>424</v>
      </c>
      <c r="C196" s="59" t="s">
        <v>48</v>
      </c>
      <c r="D196" s="90">
        <v>3000</v>
      </c>
      <c r="E196" s="90">
        <v>3000</v>
      </c>
      <c r="F196" s="109">
        <v>3000</v>
      </c>
      <c r="G196" s="128">
        <f t="shared" si="24"/>
        <v>1</v>
      </c>
    </row>
    <row r="197" spans="1:7" x14ac:dyDescent="0.2">
      <c r="B197" s="56"/>
      <c r="C197" s="57"/>
      <c r="D197" s="92"/>
      <c r="E197" s="92"/>
    </row>
    <row r="198" spans="1:7" hidden="1" x14ac:dyDescent="0.2">
      <c r="A198" s="8">
        <v>55291</v>
      </c>
      <c r="B198" s="56"/>
      <c r="C198" s="57" t="s">
        <v>106</v>
      </c>
      <c r="D198" s="92"/>
      <c r="E198" s="92"/>
    </row>
    <row r="199" spans="1:7" hidden="1" x14ac:dyDescent="0.2">
      <c r="A199" s="5" t="s">
        <v>125</v>
      </c>
      <c r="B199" s="56"/>
      <c r="C199" s="57" t="s">
        <v>126</v>
      </c>
      <c r="D199" s="92"/>
      <c r="E199" s="92"/>
    </row>
    <row r="200" spans="1:7" ht="15" hidden="1" x14ac:dyDescent="0.25">
      <c r="B200" s="25">
        <v>4</v>
      </c>
      <c r="C200" s="26" t="s">
        <v>22</v>
      </c>
      <c r="D200" s="82">
        <f t="shared" ref="D200:E200" si="25">D201</f>
        <v>0</v>
      </c>
      <c r="E200" s="82">
        <f t="shared" si="25"/>
        <v>0</v>
      </c>
      <c r="F200" s="111"/>
    </row>
    <row r="201" spans="1:7" ht="15" hidden="1" x14ac:dyDescent="0.25">
      <c r="B201" s="60">
        <v>42</v>
      </c>
      <c r="C201" s="61" t="s">
        <v>54</v>
      </c>
      <c r="D201" s="91">
        <f>SUM(D202:D203)</f>
        <v>0</v>
      </c>
      <c r="E201" s="91">
        <f>SUM(E202:E203)</f>
        <v>0</v>
      </c>
      <c r="F201" s="111"/>
      <c r="G201" s="128" t="s">
        <v>138</v>
      </c>
    </row>
    <row r="202" spans="1:7" hidden="1" x14ac:dyDescent="0.2">
      <c r="B202" s="58">
        <v>422</v>
      </c>
      <c r="C202" s="59" t="s">
        <v>116</v>
      </c>
      <c r="D202" s="90"/>
      <c r="E202" s="90"/>
      <c r="G202" s="128" t="s">
        <v>139</v>
      </c>
    </row>
    <row r="203" spans="1:7" hidden="1" x14ac:dyDescent="0.2">
      <c r="B203" s="56"/>
      <c r="C203" s="57"/>
      <c r="D203" s="92"/>
      <c r="E203" s="92"/>
    </row>
    <row r="204" spans="1:7" hidden="1" x14ac:dyDescent="0.2">
      <c r="A204" s="23">
        <v>2405</v>
      </c>
      <c r="B204" s="56"/>
      <c r="C204" s="57" t="s">
        <v>128</v>
      </c>
      <c r="D204" s="92"/>
      <c r="E204" s="92"/>
    </row>
    <row r="205" spans="1:7" hidden="1" x14ac:dyDescent="0.2">
      <c r="A205" s="8">
        <v>62300</v>
      </c>
      <c r="B205" s="56"/>
      <c r="C205" s="57" t="s">
        <v>127</v>
      </c>
      <c r="D205" s="92"/>
      <c r="E205" s="92"/>
    </row>
    <row r="206" spans="1:7" hidden="1" x14ac:dyDescent="0.2">
      <c r="A206" s="5" t="s">
        <v>125</v>
      </c>
      <c r="B206" s="56"/>
      <c r="C206" s="57" t="s">
        <v>126</v>
      </c>
      <c r="D206" s="92"/>
      <c r="E206" s="92"/>
    </row>
    <row r="207" spans="1:7" ht="15" hidden="1" x14ac:dyDescent="0.25">
      <c r="B207" s="25">
        <v>4</v>
      </c>
      <c r="C207" s="26" t="s">
        <v>22</v>
      </c>
      <c r="D207" s="82">
        <f t="shared" ref="D207:E207" si="26">D208</f>
        <v>0</v>
      </c>
      <c r="E207" s="82">
        <f t="shared" si="26"/>
        <v>0</v>
      </c>
    </row>
    <row r="208" spans="1:7" ht="15" hidden="1" x14ac:dyDescent="0.25">
      <c r="B208" s="60">
        <v>42</v>
      </c>
      <c r="C208" s="61" t="s">
        <v>54</v>
      </c>
      <c r="D208" s="91">
        <f>SUM(D209:D209)</f>
        <v>0</v>
      </c>
      <c r="E208" s="91">
        <f>SUM(E209:E209)</f>
        <v>0</v>
      </c>
    </row>
    <row r="209" spans="1:7" hidden="1" x14ac:dyDescent="0.2">
      <c r="B209" s="58">
        <v>422</v>
      </c>
      <c r="C209" s="59" t="s">
        <v>116</v>
      </c>
      <c r="D209" s="90"/>
      <c r="E209" s="90"/>
    </row>
    <row r="210" spans="1:7" hidden="1" x14ac:dyDescent="0.2">
      <c r="B210" s="56"/>
      <c r="C210" s="57"/>
      <c r="D210" s="92"/>
      <c r="E210" s="92"/>
    </row>
    <row r="211" spans="1:7" hidden="1" x14ac:dyDescent="0.2">
      <c r="A211" s="8">
        <v>55291</v>
      </c>
      <c r="B211" s="56"/>
      <c r="C211" s="57" t="s">
        <v>106</v>
      </c>
      <c r="D211" s="92"/>
      <c r="E211" s="92"/>
    </row>
    <row r="212" spans="1:7" hidden="1" x14ac:dyDescent="0.2">
      <c r="A212" s="5" t="s">
        <v>132</v>
      </c>
      <c r="B212" s="56"/>
      <c r="C212" s="57" t="s">
        <v>146</v>
      </c>
      <c r="D212" s="92"/>
      <c r="E212" s="92"/>
    </row>
    <row r="213" spans="1:7" ht="15" hidden="1" x14ac:dyDescent="0.25">
      <c r="B213" s="25">
        <v>4</v>
      </c>
      <c r="C213" s="26" t="s">
        <v>22</v>
      </c>
      <c r="D213" s="82">
        <f t="shared" ref="D213:E213" si="27">D214</f>
        <v>0</v>
      </c>
      <c r="E213" s="82">
        <f t="shared" si="27"/>
        <v>0</v>
      </c>
    </row>
    <row r="214" spans="1:7" ht="15" hidden="1" x14ac:dyDescent="0.25">
      <c r="B214" s="60">
        <v>42</v>
      </c>
      <c r="C214" s="61" t="s">
        <v>54</v>
      </c>
      <c r="D214" s="91">
        <f>SUM(D215:D216)</f>
        <v>0</v>
      </c>
      <c r="E214" s="91">
        <f>SUM(E215:E216)</f>
        <v>0</v>
      </c>
    </row>
    <row r="215" spans="1:7" hidden="1" x14ac:dyDescent="0.2">
      <c r="B215" s="58">
        <v>422</v>
      </c>
      <c r="C215" s="59" t="s">
        <v>116</v>
      </c>
      <c r="D215" s="90"/>
      <c r="E215" s="90"/>
      <c r="G215" s="128" t="s">
        <v>150</v>
      </c>
    </row>
    <row r="216" spans="1:7" hidden="1" x14ac:dyDescent="0.2">
      <c r="B216" s="56"/>
      <c r="C216" s="57"/>
      <c r="D216" s="92"/>
      <c r="E216" s="92"/>
    </row>
    <row r="217" spans="1:7" hidden="1" x14ac:dyDescent="0.2">
      <c r="B217" s="56"/>
      <c r="C217" s="57"/>
      <c r="D217" s="92"/>
      <c r="E217" s="92"/>
    </row>
    <row r="218" spans="1:7" hidden="1" x14ac:dyDescent="0.2">
      <c r="A218" s="8">
        <v>53080</v>
      </c>
      <c r="B218" s="56"/>
      <c r="C218" s="57" t="s">
        <v>141</v>
      </c>
      <c r="D218" s="92"/>
      <c r="E218" s="92"/>
    </row>
    <row r="219" spans="1:7" hidden="1" x14ac:dyDescent="0.2">
      <c r="A219" s="5" t="s">
        <v>132</v>
      </c>
      <c r="B219" s="56"/>
      <c r="C219" s="57" t="s">
        <v>146</v>
      </c>
      <c r="D219" s="92"/>
      <c r="E219" s="92"/>
    </row>
    <row r="220" spans="1:7" ht="15" hidden="1" x14ac:dyDescent="0.25">
      <c r="B220" s="25">
        <v>4</v>
      </c>
      <c r="C220" s="26" t="s">
        <v>22</v>
      </c>
      <c r="D220" s="82">
        <f t="shared" ref="D220:E220" si="28">D221</f>
        <v>0</v>
      </c>
      <c r="E220" s="82">
        <f t="shared" si="28"/>
        <v>0</v>
      </c>
    </row>
    <row r="221" spans="1:7" ht="15" hidden="1" x14ac:dyDescent="0.25">
      <c r="B221" s="60">
        <v>42</v>
      </c>
      <c r="C221" s="61" t="s">
        <v>54</v>
      </c>
      <c r="D221" s="91">
        <f>SUM(D222:D223)</f>
        <v>0</v>
      </c>
      <c r="E221" s="91">
        <f>SUM(E222:E223)</f>
        <v>0</v>
      </c>
    </row>
    <row r="222" spans="1:7" hidden="1" x14ac:dyDescent="0.2">
      <c r="B222" s="58">
        <v>422</v>
      </c>
      <c r="C222" s="59" t="s">
        <v>116</v>
      </c>
      <c r="D222" s="90"/>
      <c r="E222" s="90"/>
    </row>
    <row r="223" spans="1:7" hidden="1" x14ac:dyDescent="0.2">
      <c r="B223" s="56"/>
      <c r="C223" s="57"/>
      <c r="D223" s="92"/>
      <c r="E223" s="92"/>
    </row>
    <row r="224" spans="1:7" x14ac:dyDescent="0.2">
      <c r="A224" s="23">
        <v>2301</v>
      </c>
      <c r="B224" s="56"/>
      <c r="C224" s="57" t="s">
        <v>85</v>
      </c>
      <c r="D224" s="92"/>
      <c r="E224" s="92"/>
    </row>
    <row r="225" spans="1:8" x14ac:dyDescent="0.2">
      <c r="A225" s="8">
        <v>55291</v>
      </c>
      <c r="B225" s="56"/>
      <c r="C225" s="57" t="s">
        <v>106</v>
      </c>
      <c r="D225" s="92"/>
      <c r="E225" s="92"/>
    </row>
    <row r="226" spans="1:8" x14ac:dyDescent="0.2">
      <c r="A226" s="5" t="s">
        <v>86</v>
      </c>
      <c r="B226" s="56"/>
      <c r="C226" s="57" t="s">
        <v>47</v>
      </c>
      <c r="D226" s="92"/>
      <c r="E226" s="92"/>
    </row>
    <row r="227" spans="1:8" ht="15" x14ac:dyDescent="0.25">
      <c r="B227" s="25">
        <v>3</v>
      </c>
      <c r="C227" s="26" t="s">
        <v>14</v>
      </c>
      <c r="D227" s="82">
        <f>D228</f>
        <v>23750</v>
      </c>
      <c r="E227" s="82">
        <f>E228</f>
        <v>23750</v>
      </c>
      <c r="F227" s="103">
        <f>F228</f>
        <v>23750</v>
      </c>
      <c r="G227" s="127">
        <f t="shared" ref="G227:G230" si="29">F227/E227</f>
        <v>1</v>
      </c>
    </row>
    <row r="228" spans="1:8" ht="15" x14ac:dyDescent="0.25">
      <c r="B228" s="60">
        <v>32</v>
      </c>
      <c r="C228" s="61" t="s">
        <v>18</v>
      </c>
      <c r="D228" s="91">
        <f>SUM(D229:D230)</f>
        <v>23750</v>
      </c>
      <c r="E228" s="91">
        <f>SUM(E229:E230)</f>
        <v>23750</v>
      </c>
      <c r="F228" s="110">
        <f>SUM(F229:F230)</f>
        <v>23750</v>
      </c>
      <c r="G228" s="127">
        <f t="shared" si="29"/>
        <v>1</v>
      </c>
    </row>
    <row r="229" spans="1:8" x14ac:dyDescent="0.2">
      <c r="B229" s="58">
        <v>322</v>
      </c>
      <c r="C229" s="59" t="s">
        <v>20</v>
      </c>
      <c r="D229" s="90">
        <v>10000</v>
      </c>
      <c r="E229" s="90">
        <v>10000</v>
      </c>
      <c r="F229" s="109">
        <v>10000</v>
      </c>
      <c r="G229" s="128">
        <f t="shared" si="29"/>
        <v>1</v>
      </c>
    </row>
    <row r="230" spans="1:8" x14ac:dyDescent="0.2">
      <c r="B230" s="58">
        <v>323</v>
      </c>
      <c r="C230" s="59" t="s">
        <v>21</v>
      </c>
      <c r="D230" s="90">
        <v>13750</v>
      </c>
      <c r="E230" s="90">
        <v>13750</v>
      </c>
      <c r="F230" s="109">
        <v>13750</v>
      </c>
      <c r="G230" s="128">
        <f t="shared" si="29"/>
        <v>1</v>
      </c>
      <c r="H230" s="5"/>
    </row>
    <row r="231" spans="1:8" x14ac:dyDescent="0.2">
      <c r="B231" s="56"/>
      <c r="C231" s="57"/>
      <c r="D231" s="92"/>
      <c r="E231" s="92"/>
    </row>
    <row r="232" spans="1:8" x14ac:dyDescent="0.2">
      <c r="A232" s="8">
        <v>2301</v>
      </c>
      <c r="B232" s="56"/>
      <c r="C232" s="57" t="s">
        <v>85</v>
      </c>
      <c r="D232" s="92"/>
      <c r="E232" s="92"/>
    </row>
    <row r="233" spans="1:8" ht="15" x14ac:dyDescent="0.25">
      <c r="B233" s="54"/>
      <c r="C233" s="57" t="s">
        <v>69</v>
      </c>
      <c r="D233" s="85"/>
      <c r="E233" s="85"/>
    </row>
    <row r="234" spans="1:8" x14ac:dyDescent="0.2">
      <c r="A234" s="8" t="s">
        <v>86</v>
      </c>
      <c r="B234" s="56"/>
      <c r="C234" s="57" t="s">
        <v>47</v>
      </c>
      <c r="D234" s="92"/>
      <c r="E234" s="92"/>
    </row>
    <row r="235" spans="1:8" ht="15" x14ac:dyDescent="0.25">
      <c r="B235" s="25">
        <v>3</v>
      </c>
      <c r="C235" s="26" t="s">
        <v>14</v>
      </c>
      <c r="D235" s="82">
        <f>D236</f>
        <v>10000</v>
      </c>
      <c r="E235" s="82">
        <f>E236</f>
        <v>10000</v>
      </c>
      <c r="F235" s="103">
        <f>F236</f>
        <v>10000</v>
      </c>
      <c r="G235" s="127">
        <f t="shared" ref="G235:G237" si="30">F235/E235</f>
        <v>1</v>
      </c>
    </row>
    <row r="236" spans="1:8" ht="15" x14ac:dyDescent="0.25">
      <c r="A236" s="23"/>
      <c r="B236" s="60">
        <v>32</v>
      </c>
      <c r="C236" s="61" t="s">
        <v>18</v>
      </c>
      <c r="D236" s="91">
        <f>SUM(D237:D237)</f>
        <v>10000</v>
      </c>
      <c r="E236" s="91">
        <f>SUM(E237:E237)</f>
        <v>10000</v>
      </c>
      <c r="F236" s="110">
        <f>SUM(F237:F237)</f>
        <v>10000</v>
      </c>
      <c r="G236" s="127">
        <f t="shared" si="30"/>
        <v>1</v>
      </c>
    </row>
    <row r="237" spans="1:8" x14ac:dyDescent="0.2">
      <c r="B237" s="58">
        <v>322</v>
      </c>
      <c r="C237" s="59" t="s">
        <v>20</v>
      </c>
      <c r="D237" s="90">
        <v>10000</v>
      </c>
      <c r="E237" s="90">
        <v>10000</v>
      </c>
      <c r="F237" s="109">
        <v>10000</v>
      </c>
      <c r="G237" s="128">
        <f t="shared" si="30"/>
        <v>1</v>
      </c>
    </row>
    <row r="238" spans="1:8" x14ac:dyDescent="0.2">
      <c r="A238" s="5"/>
      <c r="B238" s="56"/>
      <c r="C238" s="57"/>
      <c r="D238" s="92"/>
      <c r="E238" s="92"/>
    </row>
    <row r="239" spans="1:8" ht="15" x14ac:dyDescent="0.25">
      <c r="A239" s="8">
        <v>2301</v>
      </c>
      <c r="B239" s="54"/>
      <c r="C239" s="57" t="s">
        <v>85</v>
      </c>
      <c r="D239" s="85"/>
      <c r="E239" s="85"/>
    </row>
    <row r="240" spans="1:8" ht="15" x14ac:dyDescent="0.25">
      <c r="A240" s="8">
        <v>53080</v>
      </c>
      <c r="B240" s="56"/>
      <c r="C240" s="57" t="s">
        <v>141</v>
      </c>
      <c r="D240" s="85"/>
      <c r="E240" s="85"/>
    </row>
    <row r="241" spans="1:7" x14ac:dyDescent="0.2">
      <c r="A241" s="8" t="s">
        <v>86</v>
      </c>
      <c r="B241" s="56"/>
      <c r="C241" s="57" t="s">
        <v>43</v>
      </c>
      <c r="D241" s="92"/>
      <c r="E241" s="92"/>
    </row>
    <row r="242" spans="1:7" ht="15" x14ac:dyDescent="0.25">
      <c r="B242" s="25">
        <v>3</v>
      </c>
      <c r="C242" s="26" t="s">
        <v>14</v>
      </c>
      <c r="D242" s="82">
        <f>D243</f>
        <v>40000</v>
      </c>
      <c r="E242" s="82">
        <f>E243</f>
        <v>40000</v>
      </c>
      <c r="F242" s="103">
        <f>F243</f>
        <v>40000</v>
      </c>
      <c r="G242" s="127">
        <f t="shared" ref="G242:G244" si="31">F242/E242</f>
        <v>1</v>
      </c>
    </row>
    <row r="243" spans="1:7" ht="15" x14ac:dyDescent="0.25">
      <c r="A243" s="23"/>
      <c r="B243" s="60">
        <v>32</v>
      </c>
      <c r="C243" s="61" t="s">
        <v>18</v>
      </c>
      <c r="D243" s="91">
        <f>SUM(D244:D244)</f>
        <v>40000</v>
      </c>
      <c r="E243" s="91">
        <f>SUM(E244:E244)</f>
        <v>40000</v>
      </c>
      <c r="F243" s="110">
        <f>SUM(F244:F244)</f>
        <v>40000</v>
      </c>
      <c r="G243" s="127">
        <f t="shared" si="31"/>
        <v>1</v>
      </c>
    </row>
    <row r="244" spans="1:7" x14ac:dyDescent="0.2">
      <c r="B244" s="58">
        <v>322</v>
      </c>
      <c r="C244" s="59" t="s">
        <v>20</v>
      </c>
      <c r="D244" s="90">
        <v>40000</v>
      </c>
      <c r="E244" s="90">
        <v>40000</v>
      </c>
      <c r="F244" s="109">
        <v>40000</v>
      </c>
      <c r="G244" s="128">
        <f t="shared" si="31"/>
        <v>1</v>
      </c>
    </row>
    <row r="245" spans="1:7" x14ac:dyDescent="0.2">
      <c r="A245" s="5"/>
      <c r="B245" s="56"/>
      <c r="C245" s="57"/>
      <c r="D245" s="92"/>
      <c r="E245" s="92"/>
    </row>
    <row r="246" spans="1:7" ht="15" hidden="1" x14ac:dyDescent="0.25">
      <c r="A246" s="8">
        <v>2301</v>
      </c>
      <c r="B246" s="54"/>
      <c r="C246" s="57" t="s">
        <v>85</v>
      </c>
      <c r="D246" s="85"/>
      <c r="E246" s="85"/>
    </row>
    <row r="247" spans="1:7" ht="15" hidden="1" x14ac:dyDescent="0.25">
      <c r="A247" s="8">
        <v>53080</v>
      </c>
      <c r="B247" s="56"/>
      <c r="C247" s="57" t="s">
        <v>141</v>
      </c>
      <c r="D247" s="85"/>
      <c r="E247" s="85"/>
    </row>
    <row r="248" spans="1:7" hidden="1" x14ac:dyDescent="0.2">
      <c r="A248" s="5" t="s">
        <v>143</v>
      </c>
      <c r="B248" s="56"/>
      <c r="C248" s="57" t="s">
        <v>142</v>
      </c>
      <c r="D248" s="92"/>
      <c r="E248" s="92"/>
    </row>
    <row r="249" spans="1:7" ht="15" hidden="1" x14ac:dyDescent="0.25">
      <c r="B249" s="25">
        <v>3</v>
      </c>
      <c r="C249" s="26" t="s">
        <v>14</v>
      </c>
      <c r="D249" s="82">
        <f>D250</f>
        <v>0</v>
      </c>
      <c r="E249" s="93"/>
      <c r="F249" s="111"/>
    </row>
    <row r="250" spans="1:7" ht="15" hidden="1" x14ac:dyDescent="0.25">
      <c r="A250" s="23"/>
      <c r="B250" s="60">
        <v>32</v>
      </c>
      <c r="C250" s="61" t="s">
        <v>18</v>
      </c>
      <c r="D250" s="91">
        <f>SUM(D251:D252)</f>
        <v>0</v>
      </c>
      <c r="E250" s="85"/>
      <c r="F250" s="111"/>
    </row>
    <row r="251" spans="1:7" hidden="1" x14ac:dyDescent="0.2">
      <c r="B251" s="58">
        <v>321</v>
      </c>
      <c r="C251" s="59" t="s">
        <v>20</v>
      </c>
      <c r="D251" s="90">
        <v>0</v>
      </c>
      <c r="E251" s="92"/>
    </row>
    <row r="252" spans="1:7" hidden="1" x14ac:dyDescent="0.2">
      <c r="B252" s="58">
        <v>322</v>
      </c>
      <c r="C252" s="59" t="s">
        <v>20</v>
      </c>
      <c r="D252" s="90">
        <v>0</v>
      </c>
      <c r="E252" s="92"/>
    </row>
    <row r="253" spans="1:7" hidden="1" x14ac:dyDescent="0.2">
      <c r="A253" s="5"/>
      <c r="B253" s="56"/>
      <c r="C253" s="57"/>
      <c r="D253" s="92"/>
      <c r="E253" s="92"/>
    </row>
    <row r="254" spans="1:7" ht="15" x14ac:dyDescent="0.25">
      <c r="A254" s="8">
        <v>2301</v>
      </c>
      <c r="B254" s="54"/>
      <c r="C254" s="57" t="s">
        <v>85</v>
      </c>
      <c r="D254" s="85"/>
      <c r="E254" s="85"/>
    </row>
    <row r="255" spans="1:7" ht="15" x14ac:dyDescent="0.25">
      <c r="A255" s="8">
        <v>47300</v>
      </c>
      <c r="B255" s="54"/>
      <c r="C255" s="57" t="s">
        <v>94</v>
      </c>
      <c r="D255" s="85"/>
      <c r="E255" s="85"/>
    </row>
    <row r="256" spans="1:7" x14ac:dyDescent="0.2">
      <c r="A256" s="8" t="s">
        <v>86</v>
      </c>
      <c r="B256" s="56"/>
      <c r="C256" s="57" t="s">
        <v>43</v>
      </c>
      <c r="D256" s="92"/>
      <c r="E256" s="92"/>
    </row>
    <row r="257" spans="1:9" ht="15" x14ac:dyDescent="0.25">
      <c r="B257" s="25">
        <v>3</v>
      </c>
      <c r="C257" s="26" t="s">
        <v>14</v>
      </c>
      <c r="D257" s="82">
        <f>D258+D261+D267</f>
        <v>89200</v>
      </c>
      <c r="E257" s="82">
        <f>E258+E261+E267</f>
        <v>108871.44999999998</v>
      </c>
      <c r="F257" s="103">
        <f>F258+F261+F267</f>
        <v>98639.979999999981</v>
      </c>
      <c r="G257" s="127">
        <f t="shared" ref="G257:G268" si="32">F257/E257</f>
        <v>0.90602246961898636</v>
      </c>
    </row>
    <row r="258" spans="1:9" ht="15" x14ac:dyDescent="0.25">
      <c r="A258" s="23"/>
      <c r="B258" s="60">
        <v>31</v>
      </c>
      <c r="C258" s="61" t="s">
        <v>15</v>
      </c>
      <c r="D258" s="91">
        <f>SUM(D259:D260)</f>
        <v>30300</v>
      </c>
      <c r="E258" s="91">
        <f>SUM(E259:E260)</f>
        <v>30638.6</v>
      </c>
      <c r="F258" s="110">
        <f>SUM(F259:F260)</f>
        <v>30638.6</v>
      </c>
      <c r="G258" s="127">
        <f t="shared" si="32"/>
        <v>1</v>
      </c>
      <c r="I258" s="11"/>
    </row>
    <row r="259" spans="1:9" x14ac:dyDescent="0.2">
      <c r="B259" s="58">
        <v>311</v>
      </c>
      <c r="C259" s="59" t="s">
        <v>118</v>
      </c>
      <c r="D259" s="90">
        <v>26000</v>
      </c>
      <c r="E259" s="90">
        <v>26299.23</v>
      </c>
      <c r="F259" s="109">
        <v>26299.23</v>
      </c>
      <c r="G259" s="128">
        <f t="shared" si="32"/>
        <v>1</v>
      </c>
    </row>
    <row r="260" spans="1:9" x14ac:dyDescent="0.2">
      <c r="A260" s="5"/>
      <c r="B260" s="58">
        <v>313</v>
      </c>
      <c r="C260" s="59" t="s">
        <v>17</v>
      </c>
      <c r="D260" s="90">
        <v>4300</v>
      </c>
      <c r="E260" s="90">
        <v>4339.37</v>
      </c>
      <c r="F260" s="109">
        <v>4339.37</v>
      </c>
      <c r="G260" s="128">
        <f t="shared" si="32"/>
        <v>1</v>
      </c>
    </row>
    <row r="261" spans="1:9" ht="15" x14ac:dyDescent="0.25">
      <c r="B261" s="60">
        <v>32</v>
      </c>
      <c r="C261" s="61" t="s">
        <v>18</v>
      </c>
      <c r="D261" s="91">
        <f>SUM(D262:D266)</f>
        <v>58200</v>
      </c>
      <c r="E261" s="91">
        <f>SUM(E262:E266)</f>
        <v>77532.849999999991</v>
      </c>
      <c r="F261" s="110">
        <f>SUM(F262:F266)</f>
        <v>67417.759999999995</v>
      </c>
      <c r="G261" s="127">
        <f t="shared" si="32"/>
        <v>0.86953800872791343</v>
      </c>
    </row>
    <row r="262" spans="1:9" x14ac:dyDescent="0.2">
      <c r="B262" s="58">
        <v>321</v>
      </c>
      <c r="C262" s="59" t="s">
        <v>19</v>
      </c>
      <c r="D262" s="90">
        <v>3400</v>
      </c>
      <c r="E262" s="90">
        <v>4500</v>
      </c>
      <c r="F262" s="109">
        <v>3093.28</v>
      </c>
      <c r="G262" s="128">
        <f t="shared" si="32"/>
        <v>0.68739555555555565</v>
      </c>
    </row>
    <row r="263" spans="1:9" x14ac:dyDescent="0.2">
      <c r="B263" s="58">
        <v>322</v>
      </c>
      <c r="C263" s="59" t="s">
        <v>20</v>
      </c>
      <c r="D263" s="90">
        <v>2300</v>
      </c>
      <c r="E263" s="90">
        <v>6500</v>
      </c>
      <c r="F263" s="109">
        <v>6052.86</v>
      </c>
      <c r="G263" s="128">
        <f t="shared" si="32"/>
        <v>0.93120923076923068</v>
      </c>
    </row>
    <row r="264" spans="1:9" x14ac:dyDescent="0.2">
      <c r="B264" s="58">
        <v>323</v>
      </c>
      <c r="C264" s="59" t="s">
        <v>21</v>
      </c>
      <c r="D264" s="90">
        <v>36398</v>
      </c>
      <c r="E264" s="90">
        <v>52572.65</v>
      </c>
      <c r="F264" s="109">
        <v>44311.42</v>
      </c>
      <c r="G264" s="128">
        <f t="shared" si="32"/>
        <v>0.84286068897040567</v>
      </c>
    </row>
    <row r="265" spans="1:9" x14ac:dyDescent="0.2">
      <c r="B265" s="58">
        <v>324</v>
      </c>
      <c r="C265" s="59" t="s">
        <v>160</v>
      </c>
      <c r="D265" s="90">
        <v>6102</v>
      </c>
      <c r="E265" s="90">
        <v>6102</v>
      </c>
      <c r="F265" s="109">
        <v>6102</v>
      </c>
      <c r="G265" s="128">
        <f t="shared" si="32"/>
        <v>1</v>
      </c>
    </row>
    <row r="266" spans="1:9" x14ac:dyDescent="0.2">
      <c r="B266" s="58">
        <v>329</v>
      </c>
      <c r="C266" s="59" t="s">
        <v>73</v>
      </c>
      <c r="D266" s="90">
        <v>10000</v>
      </c>
      <c r="E266" s="90">
        <v>7858.2</v>
      </c>
      <c r="F266" s="109">
        <v>7858.2</v>
      </c>
      <c r="G266" s="128">
        <f t="shared" si="32"/>
        <v>1</v>
      </c>
    </row>
    <row r="267" spans="1:9" ht="15" x14ac:dyDescent="0.25">
      <c r="B267" s="60">
        <v>34</v>
      </c>
      <c r="C267" s="61" t="s">
        <v>74</v>
      </c>
      <c r="D267" s="91">
        <f>D268</f>
        <v>700</v>
      </c>
      <c r="E267" s="91">
        <f>E268</f>
        <v>700</v>
      </c>
      <c r="F267" s="110">
        <f>F268</f>
        <v>583.62</v>
      </c>
      <c r="G267" s="127">
        <f t="shared" si="32"/>
        <v>0.83374285714285712</v>
      </c>
    </row>
    <row r="268" spans="1:9" x14ac:dyDescent="0.2">
      <c r="B268" s="58">
        <v>343</v>
      </c>
      <c r="C268" s="59" t="s">
        <v>75</v>
      </c>
      <c r="D268" s="90">
        <v>700</v>
      </c>
      <c r="E268" s="90">
        <v>700</v>
      </c>
      <c r="F268" s="109">
        <v>583.62</v>
      </c>
      <c r="G268" s="128">
        <f t="shared" si="32"/>
        <v>0.83374285714285712</v>
      </c>
      <c r="H268" s="11"/>
    </row>
    <row r="269" spans="1:9" x14ac:dyDescent="0.2">
      <c r="A269" s="23"/>
      <c r="B269" s="56"/>
      <c r="C269" s="57"/>
      <c r="D269" s="92"/>
      <c r="E269" s="92"/>
      <c r="H269" s="11"/>
    </row>
    <row r="270" spans="1:9" x14ac:dyDescent="0.2">
      <c r="A270" s="23">
        <v>2301</v>
      </c>
      <c r="B270" s="56"/>
      <c r="C270" s="57" t="s">
        <v>85</v>
      </c>
      <c r="D270" s="92"/>
      <c r="E270" s="92"/>
      <c r="H270" s="11"/>
    </row>
    <row r="271" spans="1:9" x14ac:dyDescent="0.2">
      <c r="A271" s="8">
        <v>47300</v>
      </c>
      <c r="B271" s="56"/>
      <c r="C271" s="57" t="s">
        <v>94</v>
      </c>
      <c r="D271" s="92"/>
      <c r="E271" s="92"/>
      <c r="H271" s="11"/>
    </row>
    <row r="272" spans="1:9" x14ac:dyDescent="0.2">
      <c r="A272" s="5" t="s">
        <v>86</v>
      </c>
      <c r="B272" s="56"/>
      <c r="C272" s="57" t="s">
        <v>43</v>
      </c>
      <c r="D272" s="92"/>
      <c r="E272" s="92"/>
    </row>
    <row r="273" spans="1:7" ht="15" x14ac:dyDescent="0.25">
      <c r="B273" s="25">
        <v>4</v>
      </c>
      <c r="C273" s="26" t="s">
        <v>22</v>
      </c>
      <c r="D273" s="82">
        <f t="shared" ref="D273:F274" si="33">D274</f>
        <v>36000</v>
      </c>
      <c r="E273" s="82">
        <f t="shared" si="33"/>
        <v>16328.55</v>
      </c>
      <c r="F273" s="103">
        <f t="shared" si="33"/>
        <v>13003.45</v>
      </c>
      <c r="G273" s="127">
        <f t="shared" ref="G273:G275" si="34">F273/E273</f>
        <v>0.79636281237464446</v>
      </c>
    </row>
    <row r="274" spans="1:7" ht="15" x14ac:dyDescent="0.25">
      <c r="B274" s="60">
        <v>42</v>
      </c>
      <c r="C274" s="61" t="s">
        <v>54</v>
      </c>
      <c r="D274" s="91">
        <f t="shared" si="33"/>
        <v>36000</v>
      </c>
      <c r="E274" s="91">
        <f t="shared" si="33"/>
        <v>16328.55</v>
      </c>
      <c r="F274" s="110">
        <f t="shared" si="33"/>
        <v>13003.45</v>
      </c>
      <c r="G274" s="127">
        <f t="shared" si="34"/>
        <v>0.79636281237464446</v>
      </c>
    </row>
    <row r="275" spans="1:7" x14ac:dyDescent="0.2">
      <c r="B275" s="58">
        <v>422</v>
      </c>
      <c r="C275" s="59" t="s">
        <v>116</v>
      </c>
      <c r="D275" s="90">
        <v>36000</v>
      </c>
      <c r="E275" s="90">
        <v>16328.55</v>
      </c>
      <c r="F275" s="109">
        <v>13003.45</v>
      </c>
      <c r="G275" s="128">
        <f t="shared" si="34"/>
        <v>0.79636281237464446</v>
      </c>
    </row>
    <row r="276" spans="1:7" x14ac:dyDescent="0.2">
      <c r="B276" s="56"/>
      <c r="C276" s="57"/>
      <c r="D276" s="92"/>
      <c r="E276" s="92"/>
    </row>
    <row r="277" spans="1:7" x14ac:dyDescent="0.2">
      <c r="A277" s="8">
        <v>2301</v>
      </c>
      <c r="B277" s="56"/>
      <c r="C277" s="57" t="s">
        <v>85</v>
      </c>
      <c r="D277" s="92"/>
      <c r="E277" s="92"/>
    </row>
    <row r="278" spans="1:7" ht="15" x14ac:dyDescent="0.25">
      <c r="B278" s="54"/>
      <c r="C278" s="57" t="s">
        <v>69</v>
      </c>
      <c r="D278" s="85"/>
      <c r="E278" s="85"/>
    </row>
    <row r="279" spans="1:7" x14ac:dyDescent="0.2">
      <c r="A279" s="8" t="s">
        <v>109</v>
      </c>
      <c r="B279" s="56"/>
      <c r="C279" s="57" t="s">
        <v>108</v>
      </c>
      <c r="D279" s="92"/>
      <c r="E279" s="92"/>
    </row>
    <row r="280" spans="1:7" hidden="1" x14ac:dyDescent="0.2">
      <c r="B280" s="56">
        <v>3</v>
      </c>
      <c r="C280" s="57" t="s">
        <v>14</v>
      </c>
      <c r="D280" s="92">
        <f>D281</f>
        <v>0</v>
      </c>
      <c r="E280" s="92">
        <f>E281</f>
        <v>0</v>
      </c>
    </row>
    <row r="281" spans="1:7" hidden="1" x14ac:dyDescent="0.2">
      <c r="A281" s="23"/>
      <c r="B281" s="56">
        <v>32</v>
      </c>
      <c r="C281" s="57" t="s">
        <v>18</v>
      </c>
      <c r="D281" s="92">
        <f>SUM(D282:D283)</f>
        <v>0</v>
      </c>
      <c r="E281" s="92">
        <f>SUM(E282:E283)</f>
        <v>0</v>
      </c>
    </row>
    <row r="282" spans="1:7" hidden="1" x14ac:dyDescent="0.2">
      <c r="B282" s="56">
        <v>323</v>
      </c>
      <c r="C282" s="57" t="s">
        <v>21</v>
      </c>
      <c r="D282" s="92"/>
      <c r="E282" s="92"/>
    </row>
    <row r="283" spans="1:7" hidden="1" x14ac:dyDescent="0.2">
      <c r="A283" s="5"/>
      <c r="B283" s="56"/>
      <c r="C283" s="57"/>
      <c r="D283" s="92"/>
      <c r="E283" s="92"/>
    </row>
    <row r="284" spans="1:7" ht="15" hidden="1" x14ac:dyDescent="0.25">
      <c r="A284" s="8">
        <v>2301</v>
      </c>
      <c r="B284" s="54"/>
      <c r="C284" s="55" t="s">
        <v>85</v>
      </c>
      <c r="D284" s="85"/>
      <c r="E284" s="85"/>
    </row>
    <row r="285" spans="1:7" ht="15" hidden="1" x14ac:dyDescent="0.25">
      <c r="A285" s="8">
        <v>58300</v>
      </c>
      <c r="B285" s="54"/>
      <c r="C285" s="55" t="s">
        <v>107</v>
      </c>
      <c r="D285" s="85"/>
      <c r="E285" s="85"/>
    </row>
    <row r="286" spans="1:7" hidden="1" x14ac:dyDescent="0.2">
      <c r="A286" s="8" t="s">
        <v>109</v>
      </c>
      <c r="B286" s="56"/>
      <c r="C286" s="57" t="s">
        <v>108</v>
      </c>
      <c r="D286" s="92"/>
      <c r="E286" s="92"/>
    </row>
    <row r="287" spans="1:7" ht="15" x14ac:dyDescent="0.25">
      <c r="B287" s="25">
        <v>3</v>
      </c>
      <c r="C287" s="26" t="s">
        <v>14</v>
      </c>
      <c r="D287" s="82">
        <f>D288+D292</f>
        <v>136000</v>
      </c>
      <c r="E287" s="82">
        <f>E288+E292</f>
        <v>126050</v>
      </c>
      <c r="F287" s="103">
        <f>F288+F292</f>
        <v>125952.89</v>
      </c>
      <c r="G287" s="127">
        <f t="shared" ref="G287:G293" si="35">F287/E287</f>
        <v>0.99922959143197143</v>
      </c>
    </row>
    <row r="288" spans="1:7" ht="15" x14ac:dyDescent="0.25">
      <c r="A288" s="23"/>
      <c r="B288" s="60">
        <v>31</v>
      </c>
      <c r="C288" s="61" t="s">
        <v>15</v>
      </c>
      <c r="D288" s="91">
        <f>SUM(D289:D291)</f>
        <v>133000</v>
      </c>
      <c r="E288" s="91">
        <f>SUM(E289:E291)</f>
        <v>123750</v>
      </c>
      <c r="F288" s="110">
        <f>SUM(F289:F291)</f>
        <v>123783.55</v>
      </c>
      <c r="G288" s="127">
        <f t="shared" si="35"/>
        <v>1.0002711111111111</v>
      </c>
    </row>
    <row r="289" spans="1:9" x14ac:dyDescent="0.2">
      <c r="B289" s="58">
        <v>311</v>
      </c>
      <c r="C289" s="59" t="s">
        <v>84</v>
      </c>
      <c r="D289" s="90">
        <v>105000</v>
      </c>
      <c r="E289" s="90">
        <v>96000</v>
      </c>
      <c r="F289" s="109">
        <v>96166.13</v>
      </c>
      <c r="G289" s="128">
        <f t="shared" si="35"/>
        <v>1.0017305208333334</v>
      </c>
    </row>
    <row r="290" spans="1:9" x14ac:dyDescent="0.2">
      <c r="A290" s="5"/>
      <c r="B290" s="58">
        <v>312</v>
      </c>
      <c r="C290" s="59" t="s">
        <v>30</v>
      </c>
      <c r="D290" s="90">
        <v>10000</v>
      </c>
      <c r="E290" s="90">
        <v>11750</v>
      </c>
      <c r="F290" s="109">
        <v>11750</v>
      </c>
      <c r="G290" s="128">
        <f t="shared" si="35"/>
        <v>1</v>
      </c>
    </row>
    <row r="291" spans="1:9" x14ac:dyDescent="0.2">
      <c r="B291" s="58">
        <v>313</v>
      </c>
      <c r="C291" s="59" t="s">
        <v>17</v>
      </c>
      <c r="D291" s="90">
        <v>18000</v>
      </c>
      <c r="E291" s="90">
        <v>16000</v>
      </c>
      <c r="F291" s="109">
        <v>15867.42</v>
      </c>
      <c r="G291" s="128">
        <f t="shared" si="35"/>
        <v>0.99171374999999995</v>
      </c>
    </row>
    <row r="292" spans="1:9" ht="15" x14ac:dyDescent="0.25">
      <c r="B292" s="60">
        <v>32</v>
      </c>
      <c r="C292" s="61" t="s">
        <v>18</v>
      </c>
      <c r="D292" s="91">
        <f>D293</f>
        <v>3000</v>
      </c>
      <c r="E292" s="91">
        <f>E293</f>
        <v>2300</v>
      </c>
      <c r="F292" s="110">
        <f>F293</f>
        <v>2169.34</v>
      </c>
      <c r="G292" s="127">
        <f t="shared" si="35"/>
        <v>0.94319130434782616</v>
      </c>
    </row>
    <row r="293" spans="1:9" x14ac:dyDescent="0.2">
      <c r="B293" s="58">
        <v>321</v>
      </c>
      <c r="C293" s="59" t="s">
        <v>19</v>
      </c>
      <c r="D293" s="90">
        <v>3000</v>
      </c>
      <c r="E293" s="90">
        <v>2300</v>
      </c>
      <c r="F293" s="109">
        <v>2169.34</v>
      </c>
      <c r="G293" s="128">
        <f t="shared" si="35"/>
        <v>0.94319130434782616</v>
      </c>
    </row>
    <row r="294" spans="1:9" x14ac:dyDescent="0.2">
      <c r="A294" s="23"/>
      <c r="B294" s="56"/>
      <c r="C294" s="57"/>
      <c r="D294" s="92"/>
      <c r="E294" s="92"/>
    </row>
    <row r="295" spans="1:9" x14ac:dyDescent="0.2">
      <c r="A295" s="8">
        <v>2301</v>
      </c>
      <c r="B295" s="56"/>
      <c r="C295" s="57" t="s">
        <v>85</v>
      </c>
      <c r="D295" s="92"/>
      <c r="E295" s="92"/>
    </row>
    <row r="296" spans="1:9" x14ac:dyDescent="0.2">
      <c r="A296" s="5">
        <v>47300</v>
      </c>
      <c r="B296" s="56"/>
      <c r="C296" s="57" t="s">
        <v>94</v>
      </c>
      <c r="D296" s="92"/>
      <c r="E296" s="92"/>
    </row>
    <row r="297" spans="1:9" ht="15" x14ac:dyDescent="0.25">
      <c r="A297" s="8" t="s">
        <v>95</v>
      </c>
      <c r="B297" s="54"/>
      <c r="C297" s="57" t="s">
        <v>134</v>
      </c>
      <c r="D297" s="85"/>
      <c r="E297" s="85"/>
    </row>
    <row r="298" spans="1:9" ht="15" x14ac:dyDescent="0.25">
      <c r="B298" s="25">
        <v>3</v>
      </c>
      <c r="C298" s="26" t="s">
        <v>14</v>
      </c>
      <c r="D298" s="82">
        <f>D299</f>
        <v>360000</v>
      </c>
      <c r="E298" s="82">
        <f>E299</f>
        <v>335000</v>
      </c>
      <c r="F298" s="103">
        <f>F299</f>
        <v>294541.38</v>
      </c>
      <c r="G298" s="127">
        <f t="shared" ref="G298:G302" si="36">F298/E298</f>
        <v>0.87922800000000001</v>
      </c>
      <c r="H298" s="5"/>
    </row>
    <row r="299" spans="1:9" ht="15" x14ac:dyDescent="0.25">
      <c r="B299" s="60">
        <v>32</v>
      </c>
      <c r="C299" s="61" t="s">
        <v>18</v>
      </c>
      <c r="D299" s="91">
        <f>SUM(D300:D302)</f>
        <v>360000</v>
      </c>
      <c r="E299" s="91">
        <f>SUM(E300:E302)</f>
        <v>335000</v>
      </c>
      <c r="F299" s="110">
        <f>SUM(F300:F302)</f>
        <v>294541.38</v>
      </c>
      <c r="G299" s="127">
        <f t="shared" si="36"/>
        <v>0.87922800000000001</v>
      </c>
      <c r="H299" s="133">
        <v>330711</v>
      </c>
      <c r="I299" s="5" t="s">
        <v>214</v>
      </c>
    </row>
    <row r="300" spans="1:9" x14ac:dyDescent="0.2">
      <c r="B300" s="58">
        <v>321</v>
      </c>
      <c r="C300" s="59" t="s">
        <v>19</v>
      </c>
      <c r="D300" s="90">
        <v>3000</v>
      </c>
      <c r="E300" s="90">
        <v>500</v>
      </c>
      <c r="F300" s="109">
        <v>1650</v>
      </c>
      <c r="G300" s="128">
        <f t="shared" si="36"/>
        <v>3.3</v>
      </c>
      <c r="H300" s="7">
        <f>H299-F298</f>
        <v>36169.619999999995</v>
      </c>
      <c r="I300" s="5" t="s">
        <v>215</v>
      </c>
    </row>
    <row r="301" spans="1:9" x14ac:dyDescent="0.2">
      <c r="B301" s="58">
        <v>322</v>
      </c>
      <c r="C301" s="59" t="s">
        <v>20</v>
      </c>
      <c r="D301" s="90">
        <v>333500</v>
      </c>
      <c r="E301" s="90">
        <v>286000</v>
      </c>
      <c r="F301" s="109">
        <v>252236.41</v>
      </c>
      <c r="G301" s="128">
        <f t="shared" si="36"/>
        <v>0.88194548951048957</v>
      </c>
      <c r="H301" s="5"/>
    </row>
    <row r="302" spans="1:9" x14ac:dyDescent="0.2">
      <c r="B302" s="58">
        <v>323</v>
      </c>
      <c r="C302" s="59" t="s">
        <v>21</v>
      </c>
      <c r="D302" s="90">
        <v>23500</v>
      </c>
      <c r="E302" s="90">
        <v>48500</v>
      </c>
      <c r="F302" s="109">
        <v>40654.97</v>
      </c>
      <c r="G302" s="128">
        <f t="shared" si="36"/>
        <v>0.83824680412371133</v>
      </c>
      <c r="H302" s="5"/>
    </row>
    <row r="303" spans="1:9" x14ac:dyDescent="0.2">
      <c r="B303" s="58">
        <v>329</v>
      </c>
      <c r="C303" s="59" t="s">
        <v>73</v>
      </c>
      <c r="D303" s="90">
        <v>10000</v>
      </c>
      <c r="E303" s="90"/>
      <c r="F303" s="109">
        <v>11187.94</v>
      </c>
      <c r="G303" s="128"/>
      <c r="H303" s="5"/>
    </row>
    <row r="304" spans="1:9" x14ac:dyDescent="0.2">
      <c r="B304" s="56"/>
      <c r="C304" s="57"/>
      <c r="D304" s="92"/>
      <c r="E304" s="92"/>
    </row>
    <row r="305" spans="1:9" x14ac:dyDescent="0.2">
      <c r="A305" s="8">
        <v>2301</v>
      </c>
      <c r="B305" s="56"/>
      <c r="C305" s="57" t="s">
        <v>85</v>
      </c>
      <c r="D305" s="92"/>
      <c r="E305" s="92"/>
    </row>
    <row r="306" spans="1:9" x14ac:dyDescent="0.2">
      <c r="A306" s="23">
        <v>47300</v>
      </c>
      <c r="B306" s="56"/>
      <c r="C306" s="57" t="s">
        <v>94</v>
      </c>
      <c r="D306" s="92"/>
      <c r="E306" s="92"/>
    </row>
    <row r="307" spans="1:9" x14ac:dyDescent="0.2">
      <c r="A307" s="8" t="s">
        <v>83</v>
      </c>
      <c r="B307" s="56"/>
      <c r="C307" s="57" t="s">
        <v>135</v>
      </c>
      <c r="D307" s="92"/>
      <c r="E307" s="92"/>
    </row>
    <row r="308" spans="1:9" ht="15" x14ac:dyDescent="0.25">
      <c r="A308" s="5"/>
      <c r="B308" s="25">
        <v>3</v>
      </c>
      <c r="C308" s="26" t="s">
        <v>14</v>
      </c>
      <c r="D308" s="82">
        <f>D309+D313</f>
        <v>210000</v>
      </c>
      <c r="E308" s="82">
        <f>E309+E313</f>
        <v>210000</v>
      </c>
      <c r="F308" s="103">
        <f>F309+F313</f>
        <v>190474.54</v>
      </c>
      <c r="G308" s="127">
        <f t="shared" ref="G308:G315" si="37">F308/E308</f>
        <v>0.90702161904761913</v>
      </c>
      <c r="H308" s="118">
        <v>227582</v>
      </c>
      <c r="I308" s="5" t="s">
        <v>214</v>
      </c>
    </row>
    <row r="309" spans="1:9" ht="15" x14ac:dyDescent="0.25">
      <c r="B309" s="60">
        <v>31</v>
      </c>
      <c r="C309" s="61" t="s">
        <v>15</v>
      </c>
      <c r="D309" s="91">
        <f>SUM(D310:D312)</f>
        <v>90000</v>
      </c>
      <c r="E309" s="91">
        <f>SUM(E310:E312)</f>
        <v>90000</v>
      </c>
      <c r="F309" s="110">
        <f>SUM(F310:F312)</f>
        <v>67796.44</v>
      </c>
      <c r="G309" s="127">
        <f t="shared" si="37"/>
        <v>0.75329377777777784</v>
      </c>
      <c r="H309" s="11">
        <f>H308-F308</f>
        <v>37107.459999999992</v>
      </c>
      <c r="I309" s="5" t="s">
        <v>215</v>
      </c>
    </row>
    <row r="310" spans="1:9" x14ac:dyDescent="0.2">
      <c r="B310" s="58">
        <v>311</v>
      </c>
      <c r="C310" s="59" t="s">
        <v>16</v>
      </c>
      <c r="D310" s="90">
        <v>78924.649999999994</v>
      </c>
      <c r="E310" s="90">
        <v>78924.649999999994</v>
      </c>
      <c r="F310" s="109">
        <v>58167.8</v>
      </c>
      <c r="G310" s="128">
        <f t="shared" si="37"/>
        <v>0.7370042185806337</v>
      </c>
    </row>
    <row r="311" spans="1:9" x14ac:dyDescent="0.2">
      <c r="B311" s="58">
        <v>312</v>
      </c>
      <c r="C311" s="59" t="s">
        <v>30</v>
      </c>
      <c r="D311" s="90"/>
      <c r="E311" s="90"/>
      <c r="F311" s="109"/>
      <c r="G311" s="128"/>
    </row>
    <row r="312" spans="1:9" x14ac:dyDescent="0.2">
      <c r="B312" s="58">
        <v>313</v>
      </c>
      <c r="C312" s="59" t="s">
        <v>17</v>
      </c>
      <c r="D312" s="90">
        <v>11075.35</v>
      </c>
      <c r="E312" s="90">
        <v>11075.35</v>
      </c>
      <c r="F312" s="109">
        <v>9628.64</v>
      </c>
      <c r="G312" s="128">
        <f t="shared" si="37"/>
        <v>0.86937568564424594</v>
      </c>
    </row>
    <row r="313" spans="1:9" ht="15" x14ac:dyDescent="0.25">
      <c r="A313" s="23"/>
      <c r="B313" s="60">
        <v>32</v>
      </c>
      <c r="C313" s="61" t="s">
        <v>18</v>
      </c>
      <c r="D313" s="91">
        <f>SUM(D314:D315)</f>
        <v>120000</v>
      </c>
      <c r="E313" s="91">
        <f>SUM(E314:E315)</f>
        <v>120000</v>
      </c>
      <c r="F313" s="110">
        <f>SUM(F314:F315)</f>
        <v>122678.1</v>
      </c>
      <c r="G313" s="127">
        <f t="shared" si="37"/>
        <v>1.0223175</v>
      </c>
    </row>
    <row r="314" spans="1:9" x14ac:dyDescent="0.2">
      <c r="A314" s="23"/>
      <c r="B314" s="58">
        <v>321</v>
      </c>
      <c r="C314" s="59" t="s">
        <v>19</v>
      </c>
      <c r="D314" s="90">
        <v>5000</v>
      </c>
      <c r="E314" s="90">
        <v>5000</v>
      </c>
      <c r="F314" s="109">
        <v>1496.1</v>
      </c>
      <c r="G314" s="128">
        <f t="shared" si="37"/>
        <v>0.29921999999999999</v>
      </c>
      <c r="H314" s="5" t="s">
        <v>165</v>
      </c>
    </row>
    <row r="315" spans="1:9" x14ac:dyDescent="0.2">
      <c r="B315" s="58">
        <v>322</v>
      </c>
      <c r="C315" s="59" t="s">
        <v>20</v>
      </c>
      <c r="D315" s="90">
        <v>115000</v>
      </c>
      <c r="E315" s="90">
        <v>115000</v>
      </c>
      <c r="F315" s="109">
        <v>121182</v>
      </c>
      <c r="G315" s="128">
        <f t="shared" si="37"/>
        <v>1.0537565217391305</v>
      </c>
    </row>
    <row r="316" spans="1:9" x14ac:dyDescent="0.2">
      <c r="A316" s="5"/>
      <c r="B316" s="56"/>
      <c r="C316" s="57"/>
      <c r="D316" s="92"/>
      <c r="E316" s="92"/>
    </row>
    <row r="317" spans="1:9" ht="15" x14ac:dyDescent="0.25">
      <c r="A317" s="8">
        <v>2301</v>
      </c>
      <c r="B317" s="54"/>
      <c r="C317" s="57" t="s">
        <v>85</v>
      </c>
      <c r="D317" s="85"/>
      <c r="E317" s="85"/>
    </row>
    <row r="318" spans="1:9" ht="15" x14ac:dyDescent="0.25">
      <c r="A318" s="8">
        <v>47300</v>
      </c>
      <c r="B318" s="54"/>
      <c r="C318" s="57" t="s">
        <v>94</v>
      </c>
      <c r="D318" s="85"/>
      <c r="E318" s="85"/>
    </row>
    <row r="319" spans="1:9" x14ac:dyDescent="0.2">
      <c r="A319" s="8" t="s">
        <v>96</v>
      </c>
      <c r="B319" s="56"/>
      <c r="C319" s="57" t="s">
        <v>136</v>
      </c>
      <c r="D319" s="92"/>
      <c r="E319" s="92"/>
    </row>
    <row r="320" spans="1:9" ht="15" x14ac:dyDescent="0.25">
      <c r="A320" s="23"/>
      <c r="B320" s="25">
        <v>3</v>
      </c>
      <c r="C320" s="26" t="s">
        <v>14</v>
      </c>
      <c r="D320" s="82">
        <f>D321+D323+D329</f>
        <v>80000</v>
      </c>
      <c r="E320" s="82">
        <f>E321+E323+E329</f>
        <v>80000</v>
      </c>
      <c r="F320" s="103">
        <f>F321+F323+F329</f>
        <v>49822.81</v>
      </c>
      <c r="G320" s="127">
        <f t="shared" ref="G320" si="38">F320/E320</f>
        <v>0.62278512499999994</v>
      </c>
    </row>
    <row r="321" spans="1:9" ht="15" x14ac:dyDescent="0.25">
      <c r="B321" s="60">
        <v>31</v>
      </c>
      <c r="C321" s="61" t="s">
        <v>15</v>
      </c>
      <c r="D321" s="91">
        <f>SUM(D322:D322)</f>
        <v>1200</v>
      </c>
      <c r="E321" s="91">
        <f>SUM(E322:E322)</f>
        <v>1200</v>
      </c>
      <c r="F321" s="110">
        <f>SUM(F322:F322)</f>
        <v>0</v>
      </c>
      <c r="H321" s="118">
        <v>84750</v>
      </c>
      <c r="I321" s="5" t="s">
        <v>214</v>
      </c>
    </row>
    <row r="322" spans="1:9" x14ac:dyDescent="0.2">
      <c r="A322" s="5"/>
      <c r="B322" s="58">
        <v>312</v>
      </c>
      <c r="C322" s="59" t="s">
        <v>30</v>
      </c>
      <c r="D322" s="90">
        <v>1200</v>
      </c>
      <c r="E322" s="90">
        <v>1200</v>
      </c>
      <c r="F322" s="109">
        <v>0</v>
      </c>
      <c r="H322" s="11">
        <f>H321-F320</f>
        <v>34927.19</v>
      </c>
      <c r="I322" s="5" t="s">
        <v>215</v>
      </c>
    </row>
    <row r="323" spans="1:9" ht="15" x14ac:dyDescent="0.25">
      <c r="B323" s="60">
        <v>32</v>
      </c>
      <c r="C323" s="61" t="s">
        <v>18</v>
      </c>
      <c r="D323" s="91">
        <f>SUM(D324:D328)</f>
        <v>78300</v>
      </c>
      <c r="E323" s="91">
        <f>SUM(E324:E328)</f>
        <v>78300</v>
      </c>
      <c r="F323" s="110">
        <f>SUM(F324:F328)</f>
        <v>49056.39</v>
      </c>
      <c r="G323" s="127">
        <f t="shared" ref="G323:G330" si="39">F323/E323</f>
        <v>0.6265183908045977</v>
      </c>
    </row>
    <row r="324" spans="1:9" x14ac:dyDescent="0.2">
      <c r="B324" s="58">
        <v>321</v>
      </c>
      <c r="C324" s="59" t="s">
        <v>19</v>
      </c>
      <c r="D324" s="90">
        <v>18000</v>
      </c>
      <c r="E324" s="90">
        <v>8000</v>
      </c>
      <c r="F324" s="109">
        <v>7696.7</v>
      </c>
      <c r="G324" s="128">
        <f t="shared" si="39"/>
        <v>0.96208749999999998</v>
      </c>
    </row>
    <row r="325" spans="1:9" x14ac:dyDescent="0.2">
      <c r="B325" s="58">
        <v>322</v>
      </c>
      <c r="C325" s="59" t="s">
        <v>20</v>
      </c>
      <c r="D325" s="90">
        <v>33000</v>
      </c>
      <c r="E325" s="90">
        <v>26000</v>
      </c>
      <c r="F325" s="109">
        <v>11467.45</v>
      </c>
      <c r="G325" s="128">
        <f t="shared" si="39"/>
        <v>0.44105576923076928</v>
      </c>
    </row>
    <row r="326" spans="1:9" x14ac:dyDescent="0.2">
      <c r="B326" s="58">
        <v>323</v>
      </c>
      <c r="C326" s="59" t="s">
        <v>21</v>
      </c>
      <c r="D326" s="90">
        <v>14500</v>
      </c>
      <c r="E326" s="90">
        <v>29500</v>
      </c>
      <c r="F326" s="109">
        <v>21292.240000000002</v>
      </c>
      <c r="G326" s="128">
        <f t="shared" si="39"/>
        <v>0.72177084745762721</v>
      </c>
    </row>
    <row r="327" spans="1:9" x14ac:dyDescent="0.2">
      <c r="B327" s="58">
        <v>324</v>
      </c>
      <c r="C327" s="59" t="s">
        <v>130</v>
      </c>
      <c r="D327" s="90">
        <v>5000</v>
      </c>
      <c r="E327" s="90">
        <v>5000</v>
      </c>
      <c r="F327" s="109">
        <v>0</v>
      </c>
      <c r="G327" s="128">
        <f t="shared" si="39"/>
        <v>0</v>
      </c>
    </row>
    <row r="328" spans="1:9" x14ac:dyDescent="0.2">
      <c r="B328" s="58">
        <v>329</v>
      </c>
      <c r="C328" s="59" t="s">
        <v>73</v>
      </c>
      <c r="D328" s="90">
        <v>7800</v>
      </c>
      <c r="E328" s="90">
        <v>9800</v>
      </c>
      <c r="F328" s="109">
        <v>8600</v>
      </c>
      <c r="G328" s="128">
        <f t="shared" si="39"/>
        <v>0.87755102040816324</v>
      </c>
    </row>
    <row r="329" spans="1:9" ht="15" x14ac:dyDescent="0.25">
      <c r="B329" s="60">
        <v>34</v>
      </c>
      <c r="C329" s="61" t="s">
        <v>74</v>
      </c>
      <c r="D329" s="91">
        <f>D330</f>
        <v>500</v>
      </c>
      <c r="E329" s="91">
        <f>E330</f>
        <v>500</v>
      </c>
      <c r="F329" s="110">
        <f>F330</f>
        <v>766.42</v>
      </c>
      <c r="G329" s="127">
        <f t="shared" si="39"/>
        <v>1.53284</v>
      </c>
    </row>
    <row r="330" spans="1:9" x14ac:dyDescent="0.2">
      <c r="B330" s="58">
        <v>343</v>
      </c>
      <c r="C330" s="59" t="s">
        <v>75</v>
      </c>
      <c r="D330" s="90">
        <v>500</v>
      </c>
      <c r="E330" s="90">
        <v>500</v>
      </c>
      <c r="F330" s="109">
        <v>766.42</v>
      </c>
      <c r="G330" s="128">
        <f t="shared" si="39"/>
        <v>1.53284</v>
      </c>
    </row>
    <row r="331" spans="1:9" x14ac:dyDescent="0.2">
      <c r="B331" s="56"/>
      <c r="C331" s="57"/>
      <c r="D331" s="92"/>
      <c r="E331" s="92"/>
    </row>
    <row r="332" spans="1:9" x14ac:dyDescent="0.2">
      <c r="A332" s="8">
        <v>2301</v>
      </c>
      <c r="B332" s="56"/>
      <c r="C332" s="57" t="s">
        <v>85</v>
      </c>
      <c r="D332" s="92"/>
      <c r="E332" s="92"/>
    </row>
    <row r="333" spans="1:9" x14ac:dyDescent="0.2">
      <c r="A333" s="23">
        <v>32300</v>
      </c>
      <c r="B333" s="56"/>
      <c r="C333" s="57" t="s">
        <v>133</v>
      </c>
      <c r="D333" s="92"/>
      <c r="E333" s="92"/>
    </row>
    <row r="334" spans="1:9" x14ac:dyDescent="0.2">
      <c r="A334" s="8" t="s">
        <v>137</v>
      </c>
      <c r="B334" s="56"/>
      <c r="C334" s="57" t="s">
        <v>120</v>
      </c>
      <c r="D334" s="92"/>
      <c r="E334" s="92"/>
    </row>
    <row r="335" spans="1:9" ht="15" x14ac:dyDescent="0.25">
      <c r="A335" s="5"/>
      <c r="B335" s="25">
        <v>3</v>
      </c>
      <c r="C335" s="26" t="s">
        <v>14</v>
      </c>
      <c r="D335" s="82">
        <f>D336+D339+D345</f>
        <v>125000</v>
      </c>
      <c r="E335" s="82">
        <f>E336+E339+E345</f>
        <v>155670.19999999998</v>
      </c>
      <c r="F335" s="107">
        <f>F336+F339+F345</f>
        <v>141057.54999999999</v>
      </c>
      <c r="G335" s="127">
        <f t="shared" ref="G335:G349" si="40">F335/E335</f>
        <v>0.90613071737557993</v>
      </c>
    </row>
    <row r="336" spans="1:9" ht="15" x14ac:dyDescent="0.25">
      <c r="A336" s="5"/>
      <c r="B336" s="60">
        <v>31</v>
      </c>
      <c r="C336" s="61" t="s">
        <v>15</v>
      </c>
      <c r="D336" s="91">
        <f>SUM(D337:D337)</f>
        <v>0</v>
      </c>
      <c r="E336" s="91">
        <f>SUM(E337:E338)</f>
        <v>509.4</v>
      </c>
      <c r="F336" s="110">
        <f>SUM(F337:F338)</f>
        <v>509.4</v>
      </c>
      <c r="G336" s="127">
        <f t="shared" si="40"/>
        <v>1</v>
      </c>
    </row>
    <row r="337" spans="1:8" x14ac:dyDescent="0.2">
      <c r="A337" s="5"/>
      <c r="B337" s="58">
        <v>312</v>
      </c>
      <c r="C337" s="59" t="s">
        <v>30</v>
      </c>
      <c r="D337" s="90"/>
      <c r="E337" s="90">
        <v>437.25</v>
      </c>
      <c r="F337" s="109">
        <v>437.25</v>
      </c>
      <c r="G337" s="128">
        <f t="shared" si="40"/>
        <v>1</v>
      </c>
    </row>
    <row r="338" spans="1:8" x14ac:dyDescent="0.2">
      <c r="A338" s="5"/>
      <c r="B338" s="58">
        <v>313</v>
      </c>
      <c r="C338" s="59" t="s">
        <v>17</v>
      </c>
      <c r="D338" s="90"/>
      <c r="E338" s="90">
        <v>72.150000000000006</v>
      </c>
      <c r="F338" s="109">
        <v>72.150000000000006</v>
      </c>
      <c r="G338" s="128">
        <f t="shared" si="40"/>
        <v>1</v>
      </c>
    </row>
    <row r="339" spans="1:8" ht="15" x14ac:dyDescent="0.25">
      <c r="B339" s="60">
        <v>32</v>
      </c>
      <c r="C339" s="61" t="s">
        <v>18</v>
      </c>
      <c r="D339" s="91">
        <f>SUM(D340:D344)</f>
        <v>124400</v>
      </c>
      <c r="E339" s="91">
        <f>SUM(E340:E344)</f>
        <v>154860.79999999999</v>
      </c>
      <c r="F339" s="110">
        <f>SUM(F340:F344)</f>
        <v>140537.34</v>
      </c>
      <c r="G339" s="127">
        <f t="shared" si="40"/>
        <v>0.90750751642765637</v>
      </c>
    </row>
    <row r="340" spans="1:8" x14ac:dyDescent="0.2">
      <c r="B340" s="58">
        <v>321</v>
      </c>
      <c r="C340" s="59" t="s">
        <v>19</v>
      </c>
      <c r="D340" s="90">
        <v>4000</v>
      </c>
      <c r="E340" s="90">
        <v>1500</v>
      </c>
      <c r="F340" s="109">
        <f>635-58</f>
        <v>577</v>
      </c>
      <c r="G340" s="128">
        <f t="shared" si="40"/>
        <v>0.38466666666666666</v>
      </c>
    </row>
    <row r="341" spans="1:8" x14ac:dyDescent="0.2">
      <c r="A341" s="23"/>
      <c r="B341" s="58">
        <v>322</v>
      </c>
      <c r="C341" s="59" t="s">
        <v>20</v>
      </c>
      <c r="D341" s="90">
        <v>52500</v>
      </c>
      <c r="E341" s="90">
        <v>56500</v>
      </c>
      <c r="F341" s="109">
        <f>50706+5000</f>
        <v>55706</v>
      </c>
      <c r="G341" s="128">
        <f t="shared" si="40"/>
        <v>0.98594690265486729</v>
      </c>
    </row>
    <row r="342" spans="1:8" x14ac:dyDescent="0.2">
      <c r="B342" s="58">
        <v>323</v>
      </c>
      <c r="C342" s="59" t="s">
        <v>21</v>
      </c>
      <c r="D342" s="90">
        <v>57000</v>
      </c>
      <c r="E342" s="90">
        <v>82700</v>
      </c>
      <c r="F342" s="109">
        <f>71649+8631.88+1.94</f>
        <v>80282.820000000007</v>
      </c>
      <c r="G342" s="128">
        <f t="shared" si="40"/>
        <v>0.97077170495767839</v>
      </c>
    </row>
    <row r="343" spans="1:8" x14ac:dyDescent="0.2">
      <c r="A343" s="5"/>
      <c r="B343" s="58">
        <v>324</v>
      </c>
      <c r="C343" s="59" t="s">
        <v>130</v>
      </c>
      <c r="D343" s="90">
        <v>200</v>
      </c>
      <c r="E343" s="90">
        <v>900</v>
      </c>
      <c r="F343" s="109">
        <v>900</v>
      </c>
      <c r="G343" s="128">
        <f t="shared" si="40"/>
        <v>1</v>
      </c>
    </row>
    <row r="344" spans="1:8" x14ac:dyDescent="0.2">
      <c r="B344" s="58">
        <v>329</v>
      </c>
      <c r="C344" s="59" t="s">
        <v>73</v>
      </c>
      <c r="D344" s="90">
        <v>10700</v>
      </c>
      <c r="E344" s="90">
        <v>13260.8</v>
      </c>
      <c r="F344" s="109">
        <f>3784.04-712.52</f>
        <v>3071.52</v>
      </c>
      <c r="G344" s="128">
        <f t="shared" si="40"/>
        <v>0.23162403474903476</v>
      </c>
    </row>
    <row r="345" spans="1:8" ht="15" x14ac:dyDescent="0.25">
      <c r="B345" s="60">
        <v>34</v>
      </c>
      <c r="C345" s="61" t="s">
        <v>74</v>
      </c>
      <c r="D345" s="91">
        <f>D346</f>
        <v>600</v>
      </c>
      <c r="E345" s="91">
        <f>E346</f>
        <v>300</v>
      </c>
      <c r="F345" s="110">
        <f>F346</f>
        <v>10.81</v>
      </c>
      <c r="G345" s="127">
        <f t="shared" si="40"/>
        <v>3.6033333333333334E-2</v>
      </c>
    </row>
    <row r="346" spans="1:8" x14ac:dyDescent="0.2">
      <c r="B346" s="58">
        <v>343</v>
      </c>
      <c r="C346" s="59" t="s">
        <v>75</v>
      </c>
      <c r="D346" s="90">
        <v>600</v>
      </c>
      <c r="E346" s="90">
        <v>300</v>
      </c>
      <c r="F346" s="109">
        <f>11-0.19</f>
        <v>10.81</v>
      </c>
      <c r="G346" s="128">
        <f t="shared" si="40"/>
        <v>3.6033333333333334E-2</v>
      </c>
    </row>
    <row r="347" spans="1:8" ht="15" x14ac:dyDescent="0.25">
      <c r="B347" s="25">
        <v>4</v>
      </c>
      <c r="C347" s="26" t="s">
        <v>22</v>
      </c>
      <c r="D347" s="82">
        <f>D348+D351+D364</f>
        <v>0</v>
      </c>
      <c r="E347" s="82">
        <f>E348+E351+E364</f>
        <v>1635</v>
      </c>
      <c r="F347" s="107">
        <f>F348+F351+F364</f>
        <v>1635</v>
      </c>
      <c r="G347" s="127">
        <f t="shared" si="40"/>
        <v>1</v>
      </c>
    </row>
    <row r="348" spans="1:8" ht="15" x14ac:dyDescent="0.25">
      <c r="B348" s="60">
        <v>41</v>
      </c>
      <c r="C348" s="61" t="s">
        <v>203</v>
      </c>
      <c r="D348" s="91">
        <f>SUM(D349:D349)</f>
        <v>0</v>
      </c>
      <c r="E348" s="91">
        <f>SUM(E349:E350)</f>
        <v>1635</v>
      </c>
      <c r="F348" s="110">
        <f>SUM(F349:F350)</f>
        <v>1635</v>
      </c>
      <c r="G348" s="127">
        <f t="shared" si="40"/>
        <v>1</v>
      </c>
    </row>
    <row r="349" spans="1:8" x14ac:dyDescent="0.2">
      <c r="B349" s="58">
        <v>412</v>
      </c>
      <c r="C349" s="59" t="s">
        <v>204</v>
      </c>
      <c r="D349" s="90"/>
      <c r="E349" s="90">
        <v>1635</v>
      </c>
      <c r="F349" s="109">
        <v>1635</v>
      </c>
      <c r="G349" s="128">
        <f t="shared" si="40"/>
        <v>1</v>
      </c>
      <c r="H349" s="5"/>
    </row>
    <row r="350" spans="1:8" s="48" customFormat="1" ht="15" x14ac:dyDescent="0.25">
      <c r="A350" s="8"/>
      <c r="B350" s="54"/>
      <c r="C350" s="55"/>
      <c r="D350" s="85"/>
      <c r="E350" s="85"/>
      <c r="F350" s="112"/>
      <c r="G350" s="131"/>
    </row>
    <row r="351" spans="1:8" s="48" customFormat="1" ht="15" x14ac:dyDescent="0.25">
      <c r="A351" s="8">
        <v>53080</v>
      </c>
      <c r="B351" s="56"/>
      <c r="C351" s="57" t="s">
        <v>141</v>
      </c>
      <c r="D351" s="85"/>
      <c r="E351" s="85"/>
      <c r="F351" s="112"/>
      <c r="G351" s="131"/>
    </row>
    <row r="352" spans="1:8" s="48" customFormat="1" x14ac:dyDescent="0.2">
      <c r="A352" s="5" t="s">
        <v>143</v>
      </c>
      <c r="B352" s="56"/>
      <c r="C352" s="57" t="s">
        <v>168</v>
      </c>
      <c r="D352" s="92"/>
      <c r="E352" s="92"/>
      <c r="F352" s="112"/>
      <c r="G352" s="131"/>
    </row>
    <row r="353" spans="1:8" s="48" customFormat="1" ht="15" x14ac:dyDescent="0.25">
      <c r="A353" s="8"/>
      <c r="B353" s="25">
        <v>3</v>
      </c>
      <c r="C353" s="26" t="s">
        <v>14</v>
      </c>
      <c r="D353" s="82">
        <f>D354</f>
        <v>2000</v>
      </c>
      <c r="E353" s="82">
        <f>E354</f>
        <v>2000</v>
      </c>
      <c r="F353" s="103">
        <f>F354</f>
        <v>2000</v>
      </c>
      <c r="G353" s="127">
        <f t="shared" ref="G353:G356" si="41">F353/E353</f>
        <v>1</v>
      </c>
    </row>
    <row r="354" spans="1:8" s="48" customFormat="1" ht="15" x14ac:dyDescent="0.25">
      <c r="A354" s="23"/>
      <c r="B354" s="60">
        <v>32</v>
      </c>
      <c r="C354" s="61" t="s">
        <v>18</v>
      </c>
      <c r="D354" s="91">
        <f>SUM(D355:D356)</f>
        <v>2000</v>
      </c>
      <c r="E354" s="91">
        <f>SUM(E355:E356)</f>
        <v>2000</v>
      </c>
      <c r="F354" s="110">
        <f>SUM(F355:F356)</f>
        <v>2000</v>
      </c>
      <c r="G354" s="127">
        <f t="shared" si="41"/>
        <v>1</v>
      </c>
    </row>
    <row r="355" spans="1:8" s="70" customFormat="1" x14ac:dyDescent="0.2">
      <c r="A355" s="8"/>
      <c r="B355" s="58">
        <v>321</v>
      </c>
      <c r="C355" s="59" t="s">
        <v>19</v>
      </c>
      <c r="D355" s="90">
        <v>500</v>
      </c>
      <c r="E355" s="90">
        <v>600</v>
      </c>
      <c r="F355" s="109">
        <v>600</v>
      </c>
      <c r="G355" s="128">
        <f t="shared" si="41"/>
        <v>1</v>
      </c>
    </row>
    <row r="356" spans="1:8" s="70" customFormat="1" x14ac:dyDescent="0.2">
      <c r="A356" s="8"/>
      <c r="B356" s="58">
        <v>322</v>
      </c>
      <c r="C356" s="59" t="s">
        <v>20</v>
      </c>
      <c r="D356" s="90">
        <v>1500</v>
      </c>
      <c r="E356" s="90">
        <v>1400</v>
      </c>
      <c r="F356" s="109">
        <v>1400</v>
      </c>
      <c r="G356" s="128">
        <f t="shared" si="41"/>
        <v>1</v>
      </c>
    </row>
    <row r="357" spans="1:8" s="70" customFormat="1" x14ac:dyDescent="0.2">
      <c r="A357" s="8"/>
      <c r="B357" s="56"/>
      <c r="C357" s="57"/>
      <c r="D357" s="92"/>
      <c r="E357" s="92"/>
      <c r="F357" s="116"/>
      <c r="G357" s="132"/>
    </row>
    <row r="358" spans="1:8" s="70" customFormat="1" ht="15" x14ac:dyDescent="0.25">
      <c r="A358" s="8">
        <v>55291</v>
      </c>
      <c r="B358" s="56"/>
      <c r="C358" s="57" t="s">
        <v>106</v>
      </c>
      <c r="D358" s="85"/>
      <c r="E358" s="85"/>
      <c r="F358" s="112"/>
      <c r="G358" s="132"/>
    </row>
    <row r="359" spans="1:8" s="70" customFormat="1" x14ac:dyDescent="0.2">
      <c r="A359" s="5" t="s">
        <v>213</v>
      </c>
      <c r="B359" s="56"/>
      <c r="C359" s="57" t="s">
        <v>216</v>
      </c>
      <c r="D359" s="92"/>
      <c r="E359" s="92"/>
      <c r="F359" s="112"/>
      <c r="G359" s="132"/>
    </row>
    <row r="360" spans="1:8" s="70" customFormat="1" ht="15" x14ac:dyDescent="0.25">
      <c r="A360" s="8"/>
      <c r="B360" s="25">
        <v>3</v>
      </c>
      <c r="C360" s="26" t="s">
        <v>14</v>
      </c>
      <c r="D360" s="82">
        <f>D361</f>
        <v>500</v>
      </c>
      <c r="E360" s="82">
        <f>E361</f>
        <v>0</v>
      </c>
      <c r="F360" s="103">
        <f>F361</f>
        <v>1823.78</v>
      </c>
      <c r="G360" s="132"/>
    </row>
    <row r="361" spans="1:8" s="70" customFormat="1" ht="15" x14ac:dyDescent="0.25">
      <c r="A361" s="23"/>
      <c r="B361" s="60">
        <v>32</v>
      </c>
      <c r="C361" s="61" t="s">
        <v>18</v>
      </c>
      <c r="D361" s="91">
        <f>SUM(D362:D362)</f>
        <v>500</v>
      </c>
      <c r="E361" s="91">
        <f>SUM(E362:E362)</f>
        <v>0</v>
      </c>
      <c r="F361" s="110">
        <f>SUM(F362:F362)</f>
        <v>1823.78</v>
      </c>
      <c r="G361" s="132"/>
    </row>
    <row r="362" spans="1:8" s="70" customFormat="1" x14ac:dyDescent="0.2">
      <c r="A362" s="8"/>
      <c r="B362" s="58">
        <v>321</v>
      </c>
      <c r="C362" s="59" t="s">
        <v>19</v>
      </c>
      <c r="D362" s="90">
        <v>500</v>
      </c>
      <c r="E362" s="90"/>
      <c r="F362" s="109">
        <v>1823.78</v>
      </c>
      <c r="G362" s="132"/>
      <c r="H362" s="70" t="s">
        <v>217</v>
      </c>
    </row>
    <row r="363" spans="1:8" s="70" customFormat="1" x14ac:dyDescent="0.2">
      <c r="A363" s="8"/>
      <c r="B363" s="56"/>
      <c r="C363" s="57"/>
      <c r="D363" s="92"/>
      <c r="E363" s="92"/>
      <c r="F363" s="116"/>
      <c r="G363" s="132"/>
    </row>
    <row r="364" spans="1:8" s="48" customFormat="1" x14ac:dyDescent="0.2">
      <c r="D364" s="94"/>
      <c r="E364" s="94"/>
      <c r="F364" s="112"/>
      <c r="G364" s="131"/>
    </row>
    <row r="365" spans="1:8" s="48" customFormat="1" ht="15" x14ac:dyDescent="0.25">
      <c r="A365" s="8">
        <v>58300</v>
      </c>
      <c r="B365" s="56"/>
      <c r="C365" s="57" t="s">
        <v>169</v>
      </c>
      <c r="D365" s="85"/>
      <c r="E365" s="85"/>
      <c r="F365" s="112"/>
      <c r="G365" s="131"/>
    </row>
    <row r="366" spans="1:8" s="48" customFormat="1" x14ac:dyDescent="0.2">
      <c r="A366" s="5" t="s">
        <v>170</v>
      </c>
      <c r="B366" s="56"/>
      <c r="C366" s="57" t="s">
        <v>171</v>
      </c>
      <c r="D366" s="92"/>
      <c r="E366" s="92"/>
      <c r="F366" s="112"/>
      <c r="G366" s="131"/>
    </row>
    <row r="367" spans="1:8" s="48" customFormat="1" ht="15" x14ac:dyDescent="0.25">
      <c r="A367" s="8"/>
      <c r="B367" s="25">
        <v>3</v>
      </c>
      <c r="C367" s="26" t="s">
        <v>14</v>
      </c>
      <c r="D367" s="82">
        <f>D368+D371</f>
        <v>8649</v>
      </c>
      <c r="E367" s="82">
        <f>E368+E371</f>
        <v>8649</v>
      </c>
      <c r="F367" s="103">
        <f>F368+F371</f>
        <v>8709</v>
      </c>
      <c r="G367" s="127">
        <f t="shared" ref="G367:G373" si="42">F367/E367</f>
        <v>1.0069372181755116</v>
      </c>
    </row>
    <row r="368" spans="1:8" s="48" customFormat="1" ht="15" x14ac:dyDescent="0.25">
      <c r="A368" s="8"/>
      <c r="B368" s="60">
        <v>31</v>
      </c>
      <c r="C368" s="61" t="s">
        <v>15</v>
      </c>
      <c r="D368" s="91">
        <f>SUM(D369:D370)</f>
        <v>600</v>
      </c>
      <c r="E368" s="91">
        <f>SUM(E369:E370)</f>
        <v>600</v>
      </c>
      <c r="F368" s="110">
        <f>SUM(F369:F370)</f>
        <v>600</v>
      </c>
      <c r="G368" s="127">
        <f t="shared" si="42"/>
        <v>1</v>
      </c>
    </row>
    <row r="369" spans="1:7" s="48" customFormat="1" x14ac:dyDescent="0.2">
      <c r="A369" s="5"/>
      <c r="B369" s="58">
        <v>311</v>
      </c>
      <c r="C369" s="59" t="s">
        <v>16</v>
      </c>
      <c r="D369" s="90">
        <v>515.02</v>
      </c>
      <c r="E369" s="90">
        <v>515.02</v>
      </c>
      <c r="F369" s="109">
        <v>515.02</v>
      </c>
      <c r="G369" s="128">
        <f t="shared" si="42"/>
        <v>1</v>
      </c>
    </row>
    <row r="370" spans="1:7" s="48" customFormat="1" x14ac:dyDescent="0.2">
      <c r="A370" s="5"/>
      <c r="B370" s="58">
        <v>313</v>
      </c>
      <c r="C370" s="59" t="s">
        <v>17</v>
      </c>
      <c r="D370" s="90">
        <v>84.98</v>
      </c>
      <c r="E370" s="90">
        <v>84.98</v>
      </c>
      <c r="F370" s="109">
        <v>84.98</v>
      </c>
      <c r="G370" s="128">
        <f t="shared" si="42"/>
        <v>1</v>
      </c>
    </row>
    <row r="371" spans="1:7" s="48" customFormat="1" ht="15" x14ac:dyDescent="0.25">
      <c r="A371" s="23"/>
      <c r="B371" s="60">
        <v>32</v>
      </c>
      <c r="C371" s="61" t="s">
        <v>18</v>
      </c>
      <c r="D371" s="91">
        <f>SUM(D372:D373)</f>
        <v>8049</v>
      </c>
      <c r="E371" s="91">
        <f>SUM(E372:E373)</f>
        <v>8049</v>
      </c>
      <c r="F371" s="110">
        <f>SUM(F372:F373)</f>
        <v>8109</v>
      </c>
      <c r="G371" s="127">
        <f t="shared" si="42"/>
        <v>1.007454342154305</v>
      </c>
    </row>
    <row r="372" spans="1:7" s="48" customFormat="1" x14ac:dyDescent="0.2">
      <c r="A372" s="8"/>
      <c r="B372" s="58">
        <v>322</v>
      </c>
      <c r="C372" s="59" t="s">
        <v>20</v>
      </c>
      <c r="D372" s="90">
        <v>3294</v>
      </c>
      <c r="E372" s="90">
        <v>3294</v>
      </c>
      <c r="F372" s="109">
        <v>3294</v>
      </c>
      <c r="G372" s="128">
        <f t="shared" si="42"/>
        <v>1</v>
      </c>
    </row>
    <row r="373" spans="1:7" s="48" customFormat="1" x14ac:dyDescent="0.2">
      <c r="A373" s="8"/>
      <c r="B373" s="58">
        <v>323</v>
      </c>
      <c r="C373" s="59" t="s">
        <v>21</v>
      </c>
      <c r="D373" s="90">
        <v>4755</v>
      </c>
      <c r="E373" s="90">
        <v>4755</v>
      </c>
      <c r="F373" s="109">
        <f>4755+60</f>
        <v>4815</v>
      </c>
      <c r="G373" s="128">
        <f t="shared" si="42"/>
        <v>1.0126182965299684</v>
      </c>
    </row>
    <row r="374" spans="1:7" s="48" customFormat="1" ht="15" hidden="1" x14ac:dyDescent="0.25">
      <c r="A374" s="8"/>
      <c r="B374" s="54"/>
      <c r="C374" s="55"/>
      <c r="D374" s="85"/>
      <c r="E374" s="85"/>
      <c r="F374" s="112"/>
      <c r="G374" s="131"/>
    </row>
    <row r="375" spans="1:7" hidden="1" x14ac:dyDescent="0.2">
      <c r="A375" s="8" t="s">
        <v>114</v>
      </c>
      <c r="B375" s="56"/>
      <c r="C375" s="57" t="s">
        <v>131</v>
      </c>
      <c r="D375" s="92"/>
      <c r="E375" s="92"/>
    </row>
    <row r="376" spans="1:7" ht="15" hidden="1" x14ac:dyDescent="0.25">
      <c r="A376" s="23"/>
      <c r="B376" s="25">
        <v>3</v>
      </c>
      <c r="C376" s="26" t="s">
        <v>14</v>
      </c>
      <c r="D376" s="82">
        <f>D377</f>
        <v>0</v>
      </c>
      <c r="E376" s="82">
        <f>E377</f>
        <v>0</v>
      </c>
      <c r="F376" s="111">
        <f>F377</f>
        <v>0</v>
      </c>
    </row>
    <row r="377" spans="1:7" ht="15" hidden="1" x14ac:dyDescent="0.25">
      <c r="B377" s="60">
        <v>32</v>
      </c>
      <c r="C377" s="61" t="s">
        <v>18</v>
      </c>
      <c r="D377" s="91">
        <f>D378</f>
        <v>0</v>
      </c>
      <c r="E377" s="91">
        <f>E378</f>
        <v>0</v>
      </c>
      <c r="F377" s="111">
        <v>0</v>
      </c>
    </row>
    <row r="378" spans="1:7" ht="15" hidden="1" x14ac:dyDescent="0.25">
      <c r="A378" s="5"/>
      <c r="B378" s="58">
        <v>322</v>
      </c>
      <c r="C378" s="59" t="s">
        <v>20</v>
      </c>
      <c r="D378" s="90">
        <v>0</v>
      </c>
      <c r="E378" s="90">
        <v>0</v>
      </c>
      <c r="F378" s="111"/>
    </row>
    <row r="379" spans="1:7" ht="15" x14ac:dyDescent="0.25">
      <c r="B379" s="54"/>
      <c r="C379" s="55"/>
      <c r="D379" s="85"/>
      <c r="E379" s="85"/>
    </row>
    <row r="380" spans="1:7" ht="15" x14ac:dyDescent="0.25">
      <c r="A380" s="8">
        <v>53060</v>
      </c>
      <c r="B380" s="56"/>
      <c r="C380" s="57" t="s">
        <v>192</v>
      </c>
      <c r="D380" s="85"/>
      <c r="E380" s="85"/>
    </row>
    <row r="381" spans="1:7" x14ac:dyDescent="0.2">
      <c r="A381" s="5" t="s">
        <v>205</v>
      </c>
      <c r="B381" s="56"/>
      <c r="C381" s="57" t="s">
        <v>206</v>
      </c>
      <c r="D381" s="92"/>
      <c r="E381" s="92"/>
    </row>
    <row r="382" spans="1:7" ht="15" x14ac:dyDescent="0.25">
      <c r="B382" s="25">
        <v>3</v>
      </c>
      <c r="C382" s="26" t="s">
        <v>14</v>
      </c>
      <c r="D382" s="82">
        <f>D383</f>
        <v>0</v>
      </c>
      <c r="E382" s="82">
        <f>E383</f>
        <v>1404</v>
      </c>
      <c r="F382" s="103">
        <f>F383</f>
        <v>1404</v>
      </c>
      <c r="G382" s="127">
        <f t="shared" ref="G382:G384" si="43">F382/E382</f>
        <v>1</v>
      </c>
    </row>
    <row r="383" spans="1:7" ht="15" x14ac:dyDescent="0.25">
      <c r="A383" s="23"/>
      <c r="B383" s="60">
        <v>32</v>
      </c>
      <c r="C383" s="61" t="s">
        <v>18</v>
      </c>
      <c r="D383" s="91">
        <f>SUM(D384:D393)</f>
        <v>0</v>
      </c>
      <c r="E383" s="91">
        <f>SUM(E384)</f>
        <v>1404</v>
      </c>
      <c r="F383" s="110">
        <f>SUM(F384)</f>
        <v>1404</v>
      </c>
      <c r="G383" s="127">
        <f t="shared" si="43"/>
        <v>1</v>
      </c>
    </row>
    <row r="384" spans="1:7" x14ac:dyDescent="0.2">
      <c r="B384" s="58">
        <v>372</v>
      </c>
      <c r="C384" s="13" t="s">
        <v>78</v>
      </c>
      <c r="D384" s="90">
        <v>0</v>
      </c>
      <c r="E384" s="90">
        <v>1404</v>
      </c>
      <c r="F384" s="109">
        <v>1404</v>
      </c>
      <c r="G384" s="128">
        <f t="shared" si="43"/>
        <v>1</v>
      </c>
    </row>
    <row r="385" spans="1:7" x14ac:dyDescent="0.2">
      <c r="B385" s="56"/>
      <c r="C385" s="57"/>
      <c r="D385" s="92"/>
      <c r="E385" s="92"/>
    </row>
    <row r="386" spans="1:7" x14ac:dyDescent="0.2">
      <c r="A386" s="8">
        <v>2401</v>
      </c>
      <c r="B386" s="8"/>
      <c r="C386" s="5" t="s">
        <v>199</v>
      </c>
    </row>
    <row r="387" spans="1:7" ht="15" x14ac:dyDescent="0.25">
      <c r="A387" s="8">
        <v>11001</v>
      </c>
      <c r="B387" s="56"/>
      <c r="C387" s="57" t="s">
        <v>198</v>
      </c>
      <c r="D387" s="85"/>
      <c r="E387" s="85"/>
    </row>
    <row r="388" spans="1:7" x14ac:dyDescent="0.2">
      <c r="A388" s="5" t="s">
        <v>144</v>
      </c>
      <c r="B388" s="56"/>
      <c r="C388" s="57" t="s">
        <v>200</v>
      </c>
      <c r="D388" s="92"/>
      <c r="E388" s="92"/>
    </row>
    <row r="389" spans="1:7" ht="15" x14ac:dyDescent="0.25">
      <c r="B389" s="25">
        <v>3</v>
      </c>
      <c r="C389" s="26" t="s">
        <v>14</v>
      </c>
      <c r="D389" s="82">
        <f t="shared" ref="D389:F390" si="44">D390</f>
        <v>0</v>
      </c>
      <c r="E389" s="82">
        <f t="shared" si="44"/>
        <v>37347.65</v>
      </c>
      <c r="F389" s="103">
        <f t="shared" si="44"/>
        <v>52312.12</v>
      </c>
      <c r="G389" s="127">
        <f t="shared" ref="G389:G391" si="45">F389/E389</f>
        <v>1.4006803640925198</v>
      </c>
    </row>
    <row r="390" spans="1:7" ht="15" x14ac:dyDescent="0.25">
      <c r="A390" s="23"/>
      <c r="B390" s="60">
        <v>32</v>
      </c>
      <c r="C390" s="61" t="s">
        <v>18</v>
      </c>
      <c r="D390" s="91">
        <f t="shared" si="44"/>
        <v>0</v>
      </c>
      <c r="E390" s="91">
        <f t="shared" si="44"/>
        <v>37347.65</v>
      </c>
      <c r="F390" s="110">
        <f t="shared" si="44"/>
        <v>52312.12</v>
      </c>
      <c r="G390" s="127">
        <f t="shared" si="45"/>
        <v>1.4006803640925198</v>
      </c>
    </row>
    <row r="391" spans="1:7" x14ac:dyDescent="0.2">
      <c r="B391" s="58">
        <v>323</v>
      </c>
      <c r="C391" s="59" t="s">
        <v>21</v>
      </c>
      <c r="D391" s="90">
        <v>0</v>
      </c>
      <c r="E391" s="90">
        <v>37347.65</v>
      </c>
      <c r="F391" s="109">
        <v>52312.12</v>
      </c>
      <c r="G391" s="128">
        <f t="shared" si="45"/>
        <v>1.4006803640925198</v>
      </c>
    </row>
    <row r="392" spans="1:7" x14ac:dyDescent="0.2">
      <c r="B392" s="56"/>
      <c r="C392" s="57"/>
      <c r="D392" s="92"/>
      <c r="E392" s="92"/>
    </row>
    <row r="393" spans="1:7" ht="15" x14ac:dyDescent="0.25">
      <c r="A393" s="8">
        <v>2405</v>
      </c>
      <c r="B393" s="54"/>
      <c r="C393" s="57" t="s">
        <v>162</v>
      </c>
      <c r="D393" s="85"/>
      <c r="E393" s="85"/>
    </row>
    <row r="394" spans="1:7" x14ac:dyDescent="0.2">
      <c r="A394" s="8" t="s">
        <v>132</v>
      </c>
      <c r="B394" s="56"/>
      <c r="C394" s="57" t="s">
        <v>146</v>
      </c>
      <c r="D394" s="92"/>
      <c r="E394" s="92"/>
    </row>
    <row r="395" spans="1:7" x14ac:dyDescent="0.2">
      <c r="A395" s="8">
        <v>32300</v>
      </c>
      <c r="B395" s="56"/>
      <c r="C395" s="57" t="s">
        <v>133</v>
      </c>
      <c r="D395" s="92"/>
      <c r="E395" s="92"/>
    </row>
    <row r="396" spans="1:7" ht="15" x14ac:dyDescent="0.25">
      <c r="B396" s="25">
        <v>4</v>
      </c>
      <c r="C396" s="26" t="s">
        <v>22</v>
      </c>
      <c r="D396" s="82">
        <f>D397</f>
        <v>16350</v>
      </c>
      <c r="E396" s="82">
        <f>E397</f>
        <v>16350</v>
      </c>
      <c r="F396" s="103">
        <f>F397</f>
        <v>18137.63</v>
      </c>
      <c r="G396" s="127">
        <f t="shared" ref="G396:G399" si="46">F396/E396</f>
        <v>1.1093351681957186</v>
      </c>
    </row>
    <row r="397" spans="1:7" ht="15" x14ac:dyDescent="0.25">
      <c r="B397" s="60">
        <v>42</v>
      </c>
      <c r="C397" s="61" t="s">
        <v>54</v>
      </c>
      <c r="D397" s="91">
        <f>SUM(D398:D399)</f>
        <v>16350</v>
      </c>
      <c r="E397" s="91">
        <f>SUM(E398:E399)</f>
        <v>16350</v>
      </c>
      <c r="F397" s="110">
        <f>SUM(F398:F399)</f>
        <v>18137.63</v>
      </c>
      <c r="G397" s="127">
        <f t="shared" si="46"/>
        <v>1.1093351681957186</v>
      </c>
    </row>
    <row r="398" spans="1:7" x14ac:dyDescent="0.2">
      <c r="B398" s="58">
        <v>422</v>
      </c>
      <c r="C398" s="59" t="s">
        <v>116</v>
      </c>
      <c r="D398" s="90">
        <v>13000</v>
      </c>
      <c r="E398" s="90">
        <v>13000</v>
      </c>
      <c r="F398" s="109">
        <v>14842.5</v>
      </c>
      <c r="G398" s="128">
        <f t="shared" si="46"/>
        <v>1.1417307692307692</v>
      </c>
    </row>
    <row r="399" spans="1:7" x14ac:dyDescent="0.2">
      <c r="B399" s="58">
        <v>424</v>
      </c>
      <c r="C399" s="59" t="s">
        <v>48</v>
      </c>
      <c r="D399" s="90">
        <v>3350</v>
      </c>
      <c r="E399" s="90">
        <v>3350</v>
      </c>
      <c r="F399" s="109">
        <f>3194.64+100.49</f>
        <v>3295.1299999999997</v>
      </c>
      <c r="G399" s="128">
        <f t="shared" si="46"/>
        <v>0.98362089552238796</v>
      </c>
    </row>
    <row r="400" spans="1:7" x14ac:dyDescent="0.2">
      <c r="B400" s="56"/>
      <c r="C400" s="57"/>
      <c r="D400" s="92"/>
      <c r="E400" s="92"/>
    </row>
    <row r="401" spans="1:9" x14ac:dyDescent="0.2">
      <c r="A401" s="8">
        <v>48006</v>
      </c>
      <c r="B401" s="56"/>
      <c r="C401" s="57" t="s">
        <v>201</v>
      </c>
      <c r="D401" s="92"/>
      <c r="E401" s="92"/>
    </row>
    <row r="402" spans="1:9" ht="15" x14ac:dyDescent="0.25">
      <c r="B402" s="25">
        <v>4</v>
      </c>
      <c r="C402" s="26" t="s">
        <v>22</v>
      </c>
      <c r="D402" s="82">
        <f>D403</f>
        <v>0</v>
      </c>
      <c r="E402" s="82">
        <f>E403</f>
        <v>21450</v>
      </c>
      <c r="F402" s="103">
        <f>F403</f>
        <v>5800</v>
      </c>
      <c r="G402" s="127">
        <f t="shared" ref="G402:G404" si="47">F402/E402</f>
        <v>0.2703962703962704</v>
      </c>
    </row>
    <row r="403" spans="1:9" ht="15" x14ac:dyDescent="0.25">
      <c r="B403" s="60">
        <v>42</v>
      </c>
      <c r="C403" s="61" t="s">
        <v>54</v>
      </c>
      <c r="D403" s="91">
        <f>SUM(D404:D405)</f>
        <v>0</v>
      </c>
      <c r="E403" s="91">
        <f>SUM(E404:E405)</f>
        <v>21450</v>
      </c>
      <c r="F403" s="110">
        <f>SUM(F404:F405)</f>
        <v>5800</v>
      </c>
      <c r="G403" s="127">
        <f t="shared" si="47"/>
        <v>0.2703962703962704</v>
      </c>
    </row>
    <row r="404" spans="1:9" x14ac:dyDescent="0.2">
      <c r="B404" s="58">
        <v>422</v>
      </c>
      <c r="C404" s="59" t="s">
        <v>116</v>
      </c>
      <c r="D404" s="90">
        <v>0</v>
      </c>
      <c r="E404" s="90">
        <v>21450</v>
      </c>
      <c r="F404" s="109">
        <v>5800</v>
      </c>
      <c r="G404" s="128">
        <f t="shared" si="47"/>
        <v>0.2703962703962704</v>
      </c>
      <c r="H404" s="5" t="s">
        <v>202</v>
      </c>
      <c r="I404" s="5" t="s">
        <v>229</v>
      </c>
    </row>
    <row r="405" spans="1:9" x14ac:dyDescent="0.2">
      <c r="B405" s="56"/>
      <c r="C405" s="57"/>
      <c r="D405" s="92"/>
      <c r="E405" s="92"/>
    </row>
    <row r="406" spans="1:9" x14ac:dyDescent="0.2">
      <c r="A406" s="8">
        <v>55291</v>
      </c>
      <c r="B406" s="56"/>
      <c r="C406" s="57" t="s">
        <v>163</v>
      </c>
      <c r="D406" s="92"/>
      <c r="E406" s="92"/>
    </row>
    <row r="407" spans="1:9" ht="15" x14ac:dyDescent="0.25">
      <c r="B407" s="25">
        <v>4</v>
      </c>
      <c r="C407" s="26" t="s">
        <v>22</v>
      </c>
      <c r="D407" s="82">
        <f>D408</f>
        <v>84000</v>
      </c>
      <c r="E407" s="82">
        <f>E408</f>
        <v>271500</v>
      </c>
      <c r="F407" s="103">
        <f>F408</f>
        <v>91052.94</v>
      </c>
      <c r="G407" s="127">
        <f t="shared" ref="G407:G410" si="48">F407/E407</f>
        <v>0.33536994475138121</v>
      </c>
    </row>
    <row r="408" spans="1:9" ht="15" x14ac:dyDescent="0.25">
      <c r="B408" s="60">
        <v>42</v>
      </c>
      <c r="C408" s="61" t="s">
        <v>54</v>
      </c>
      <c r="D408" s="91">
        <f>SUM(D409:D409)</f>
        <v>84000</v>
      </c>
      <c r="E408" s="91">
        <f>SUM(E409:E410)</f>
        <v>271500</v>
      </c>
      <c r="F408" s="110">
        <f>SUM(F409:F410)</f>
        <v>91052.94</v>
      </c>
      <c r="G408" s="127">
        <f t="shared" si="48"/>
        <v>0.33536994475138121</v>
      </c>
    </row>
    <row r="409" spans="1:9" x14ac:dyDescent="0.2">
      <c r="B409" s="58">
        <v>422</v>
      </c>
      <c r="C409" s="59" t="s">
        <v>116</v>
      </c>
      <c r="D409" s="90">
        <v>84000</v>
      </c>
      <c r="E409" s="90">
        <v>84000</v>
      </c>
      <c r="F409" s="109">
        <v>91052.94</v>
      </c>
      <c r="G409" s="128">
        <f t="shared" si="48"/>
        <v>1.0839635714285714</v>
      </c>
      <c r="H409" s="5" t="s">
        <v>218</v>
      </c>
    </row>
    <row r="410" spans="1:9" x14ac:dyDescent="0.2">
      <c r="B410" s="58">
        <v>423</v>
      </c>
      <c r="C410" s="59" t="s">
        <v>189</v>
      </c>
      <c r="D410" s="90"/>
      <c r="E410" s="90">
        <v>187500</v>
      </c>
      <c r="F410" s="109">
        <v>0</v>
      </c>
      <c r="G410" s="128">
        <f t="shared" si="48"/>
        <v>0</v>
      </c>
      <c r="H410" s="5" t="s">
        <v>194</v>
      </c>
    </row>
    <row r="411" spans="1:9" x14ac:dyDescent="0.2">
      <c r="B411" s="56"/>
      <c r="C411" s="57"/>
      <c r="D411" s="92"/>
      <c r="E411" s="92"/>
    </row>
    <row r="412" spans="1:9" x14ac:dyDescent="0.2">
      <c r="A412" s="8">
        <v>53082</v>
      </c>
      <c r="B412" s="56"/>
      <c r="C412" s="57" t="s">
        <v>166</v>
      </c>
      <c r="D412" s="92"/>
      <c r="E412" s="92"/>
    </row>
    <row r="413" spans="1:9" ht="15" x14ac:dyDescent="0.25">
      <c r="B413" s="25">
        <v>3</v>
      </c>
      <c r="C413" s="26" t="s">
        <v>14</v>
      </c>
      <c r="D413" s="82">
        <f t="shared" ref="D413:F414" si="49">D414</f>
        <v>0</v>
      </c>
      <c r="E413" s="82">
        <f t="shared" si="49"/>
        <v>22771.99</v>
      </c>
      <c r="F413" s="103">
        <f t="shared" si="49"/>
        <v>26000</v>
      </c>
      <c r="G413" s="127">
        <f t="shared" ref="G413:G418" si="50">F413/E413</f>
        <v>1.1417535314217158</v>
      </c>
    </row>
    <row r="414" spans="1:9" ht="15" x14ac:dyDescent="0.25">
      <c r="B414" s="60">
        <v>32</v>
      </c>
      <c r="C414" s="61" t="s">
        <v>18</v>
      </c>
      <c r="D414" s="91">
        <f t="shared" si="49"/>
        <v>0</v>
      </c>
      <c r="E414" s="91">
        <f t="shared" si="49"/>
        <v>22771.99</v>
      </c>
      <c r="F414" s="110">
        <f t="shared" si="49"/>
        <v>26000</v>
      </c>
      <c r="G414" s="127">
        <f t="shared" si="50"/>
        <v>1.1417535314217158</v>
      </c>
    </row>
    <row r="415" spans="1:9" x14ac:dyDescent="0.2">
      <c r="B415" s="58">
        <v>322</v>
      </c>
      <c r="C415" s="59" t="s">
        <v>20</v>
      </c>
      <c r="D415" s="90">
        <v>0</v>
      </c>
      <c r="E415" s="90">
        <v>22771.99</v>
      </c>
      <c r="F415" s="109">
        <v>26000</v>
      </c>
      <c r="G415" s="128">
        <f t="shared" si="50"/>
        <v>1.1417535314217158</v>
      </c>
      <c r="H415" s="5" t="s">
        <v>172</v>
      </c>
    </row>
    <row r="416" spans="1:9" ht="15" x14ac:dyDescent="0.25">
      <c r="B416" s="25">
        <v>4</v>
      </c>
      <c r="C416" s="26" t="s">
        <v>22</v>
      </c>
      <c r="D416" s="82">
        <f>D417</f>
        <v>26000</v>
      </c>
      <c r="E416" s="82">
        <f>E417</f>
        <v>3228.01</v>
      </c>
      <c r="F416" s="103">
        <f>F417</f>
        <v>0</v>
      </c>
      <c r="G416" s="127">
        <f t="shared" si="50"/>
        <v>0</v>
      </c>
    </row>
    <row r="417" spans="2:7" ht="15" x14ac:dyDescent="0.25">
      <c r="B417" s="60">
        <v>42</v>
      </c>
      <c r="C417" s="61" t="s">
        <v>54</v>
      </c>
      <c r="D417" s="91">
        <f>SUM(D418:D418)</f>
        <v>26000</v>
      </c>
      <c r="E417" s="91">
        <f>SUM(E418:E418)</f>
        <v>3228.01</v>
      </c>
      <c r="F417" s="110">
        <f>SUM(F418:F418)</f>
        <v>0</v>
      </c>
      <c r="G417" s="127">
        <f t="shared" si="50"/>
        <v>0</v>
      </c>
    </row>
    <row r="418" spans="2:7" x14ac:dyDescent="0.2">
      <c r="B418" s="58">
        <v>422</v>
      </c>
      <c r="C418" s="59" t="s">
        <v>116</v>
      </c>
      <c r="D418" s="90">
        <v>26000</v>
      </c>
      <c r="E418" s="90">
        <v>3228.01</v>
      </c>
      <c r="F418" s="109">
        <v>0</v>
      </c>
      <c r="G418" s="128">
        <f t="shared" si="50"/>
        <v>0</v>
      </c>
    </row>
    <row r="419" spans="2:7" x14ac:dyDescent="0.2">
      <c r="B419" s="56"/>
      <c r="C419" s="57"/>
      <c r="D419" s="92"/>
      <c r="E419" s="92"/>
      <c r="G419" s="128"/>
    </row>
    <row r="420" spans="2:7" ht="15" thickBot="1" x14ac:dyDescent="0.25">
      <c r="B420" s="24"/>
      <c r="C420" s="14"/>
      <c r="D420" s="86"/>
      <c r="E420" s="86"/>
    </row>
    <row r="421" spans="2:7" ht="15.75" thickBot="1" x14ac:dyDescent="0.3">
      <c r="B421" s="14"/>
      <c r="C421" s="28" t="s">
        <v>23</v>
      </c>
      <c r="D421" s="96">
        <f>D12+D25+D37+D54+D62+D69+D77+D84+D105+D116+D133+D140+D148+D164+D175+D188+D194+D200+D207+D220+D227+D156+D213+D235+D242+D249+D257+D273+D280+D287+D298+D308+D320+D335+D353+D367+D376+D396+D407+D416</f>
        <v>7993846.5899999999</v>
      </c>
      <c r="E421" s="96">
        <f>E12+E25+E37+E54+E62+E69+E77+E84+E95+E105+E116+E123+E126+E133+E140+E148+E164+E175+E182+E188+E194+E200+E207+E220+E227+E156+E213+E235+E242+E249+E257+E273+E280+E287+E298+E308+E320+E335+E347+E353+E367+E376+E382+E389+E396+E402+E407+E413+E416</f>
        <v>8225518.9399999995</v>
      </c>
      <c r="F421" s="113">
        <f>F12+F25+F37+F54+F62+F69+F76+F84+F95+F105+F116+F123+F126+F133+F140+F148+F164+F175+F182+F188+F194+F200+F207+F220+F227+F156+F213+F235+F242+F249+F257+F273+F280+F287+F298+F308+F320+F335+F347+F353+F360+F367+F376+F382+F389+F396+F402+F407+F413+F416</f>
        <v>7943165.2000000011</v>
      </c>
    </row>
    <row r="422" spans="2:7" x14ac:dyDescent="0.2">
      <c r="B422" s="14"/>
      <c r="C422" s="14"/>
      <c r="D422" s="86"/>
      <c r="E422" s="86"/>
    </row>
    <row r="423" spans="2:7" ht="15" x14ac:dyDescent="0.25">
      <c r="C423" s="3"/>
      <c r="F423" s="106"/>
    </row>
    <row r="424" spans="2:7" ht="15" x14ac:dyDescent="0.25">
      <c r="C424" s="3"/>
      <c r="D424" s="81"/>
      <c r="E424" s="81"/>
      <c r="F424" s="106"/>
    </row>
    <row r="426" spans="2:7" x14ac:dyDescent="0.2">
      <c r="B426" s="114" t="s">
        <v>210</v>
      </c>
      <c r="F426" s="114" t="s">
        <v>223</v>
      </c>
    </row>
    <row r="427" spans="2:7" x14ac:dyDescent="0.2">
      <c r="B427" s="114" t="s">
        <v>211</v>
      </c>
      <c r="F427" s="114" t="s">
        <v>224</v>
      </c>
    </row>
    <row r="429" spans="2:7" ht="15" x14ac:dyDescent="0.25">
      <c r="D429" s="97"/>
      <c r="E429" s="97"/>
    </row>
  </sheetData>
  <mergeCells count="3">
    <mergeCell ref="A1:F1"/>
    <mergeCell ref="A2:F2"/>
    <mergeCell ref="A3:F3"/>
  </mergeCells>
  <phoneticPr fontId="7" type="noConversion"/>
  <pageMargins left="0.23622047244094491" right="0.27559055118110237" top="0.47244094488188981" bottom="0.51181102362204722" header="0.35433070866141736" footer="0.23622047244094491"/>
  <pageSetup paperSize="9" scale="76" fitToHeight="5" orientation="portrait" r:id="rId1"/>
  <headerFooter alignWithMargins="0">
    <oddFooter>&amp;CStranica &amp;P+2 od 8</oddFooter>
  </headerFooter>
  <rowBreaks count="2" manualBreakCount="2">
    <brk id="100" max="6" man="1"/>
    <brk id="170" max="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OPĆI</vt:lpstr>
      <vt:lpstr>PRIHODI</vt:lpstr>
      <vt:lpstr>RASHODI</vt:lpstr>
      <vt:lpstr>OPĆI!Podrucje_ispisa</vt:lpstr>
      <vt:lpstr>PRIHODI!Podrucje_ispisa</vt:lpstr>
      <vt:lpstr>RASHODI!Podrucje_ispisa</vt:lpstr>
    </vt:vector>
  </TitlesOfParts>
  <Company>MZOŠ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Korisnik</cp:lastModifiedBy>
  <cp:lastPrinted>2020-02-21T10:35:52Z</cp:lastPrinted>
  <dcterms:created xsi:type="dcterms:W3CDTF">2011-12-21T08:27:12Z</dcterms:created>
  <dcterms:modified xsi:type="dcterms:W3CDTF">2020-02-25T12:59:13Z</dcterms:modified>
</cp:coreProperties>
</file>