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Users\Pavilion03\Documents\ANNO 2024\"/>
    </mc:Choice>
  </mc:AlternateContent>
  <bookViews>
    <workbookView xWindow="0" yWindow="0" windowWidth="12165" windowHeight="7965" tabRatio="846" activeTab="2"/>
  </bookViews>
  <sheets>
    <sheet name="I. OPĆI DIO" sheetId="5" r:id="rId1"/>
    <sheet name="I. Plan prihoda - 2 RAZINA" sheetId="4" state="hidden" r:id="rId2"/>
    <sheet name="2.razina po izvorima" sheetId="14" r:id="rId3"/>
    <sheet name="Funkcijska klasifikacija" sheetId="13" r:id="rId4"/>
    <sheet name="Rashodi 4 razina TSŠ-SMSI " sheetId="3" state="hidden" r:id="rId5"/>
    <sheet name="TSŠ-SMSI 2.RAZINA" sheetId="12" state="hidden" r:id="rId6"/>
    <sheet name="TSŠ-SMSI -3.RAZINA " sheetId="10" r:id="rId7"/>
    <sheet name="TSŠ-SMSI - 2.razina" sheetId="15" r:id="rId8"/>
  </sheets>
  <definedNames>
    <definedName name="_xlnm.Print_Area" localSheetId="0">'I. OPĆI DIO'!$A$1:$E$25</definedName>
    <definedName name="_xlnm.Print_Area" localSheetId="1">'I. Plan prihoda - 2 RAZINA'!$A$1:$G$55</definedName>
  </definedNames>
  <calcPr calcId="179021"/>
</workbook>
</file>

<file path=xl/calcChain.xml><?xml version="1.0" encoding="utf-8"?>
<calcChain xmlns="http://schemas.openxmlformats.org/spreadsheetml/2006/main">
  <c r="H262" i="15" l="1"/>
  <c r="G261" i="15"/>
  <c r="G259" i="15" s="1"/>
  <c r="H259" i="15" s="1"/>
  <c r="F261" i="15"/>
  <c r="F259" i="15" s="1"/>
  <c r="F258" i="15" s="1"/>
  <c r="E261" i="15"/>
  <c r="E259" i="15"/>
  <c r="E258" i="15" s="1"/>
  <c r="D259" i="15"/>
  <c r="G258" i="15"/>
  <c r="D258" i="15"/>
  <c r="I257" i="15"/>
  <c r="G256" i="15"/>
  <c r="G254" i="15" s="1"/>
  <c r="F256" i="15"/>
  <c r="F254" i="15" s="1"/>
  <c r="E256" i="15"/>
  <c r="E254" i="15" s="1"/>
  <c r="E245" i="15" s="1"/>
  <c r="D254" i="15"/>
  <c r="I253" i="15"/>
  <c r="G252" i="15"/>
  <c r="I252" i="15" s="1"/>
  <c r="F252" i="15"/>
  <c r="F250" i="15" s="1"/>
  <c r="G250" i="15"/>
  <c r="E250" i="15"/>
  <c r="D250" i="15"/>
  <c r="I249" i="15"/>
  <c r="G248" i="15"/>
  <c r="G246" i="15" s="1"/>
  <c r="F248" i="15"/>
  <c r="F246" i="15" s="1"/>
  <c r="E246" i="15"/>
  <c r="D246" i="15"/>
  <c r="D245" i="15"/>
  <c r="H244" i="15"/>
  <c r="H243" i="15"/>
  <c r="G243" i="15"/>
  <c r="G241" i="15" s="1"/>
  <c r="F243" i="15"/>
  <c r="F241" i="15" s="1"/>
  <c r="E243" i="15"/>
  <c r="E241" i="15" s="1"/>
  <c r="D241" i="15"/>
  <c r="G239" i="15"/>
  <c r="G237" i="15" s="1"/>
  <c r="F239" i="15"/>
  <c r="F237" i="15" s="1"/>
  <c r="E239" i="15"/>
  <c r="E237" i="15" s="1"/>
  <c r="D237" i="15"/>
  <c r="G235" i="15"/>
  <c r="G233" i="15" s="1"/>
  <c r="F235" i="15"/>
  <c r="F233" i="15" s="1"/>
  <c r="E235" i="15"/>
  <c r="E233" i="15" s="1"/>
  <c r="E228" i="15" s="1"/>
  <c r="D233" i="15"/>
  <c r="D228" i="15" s="1"/>
  <c r="D227" i="15" s="1"/>
  <c r="I232" i="15"/>
  <c r="G231" i="15"/>
  <c r="I231" i="15" s="1"/>
  <c r="F231" i="15"/>
  <c r="F229" i="15" s="1"/>
  <c r="G229" i="15"/>
  <c r="E229" i="15"/>
  <c r="D229" i="15"/>
  <c r="G225" i="15"/>
  <c r="G223" i="15" s="1"/>
  <c r="F225" i="15"/>
  <c r="F223" i="15" s="1"/>
  <c r="F222" i="15" s="1"/>
  <c r="F221" i="15" s="1"/>
  <c r="E225" i="15"/>
  <c r="E223" i="15" s="1"/>
  <c r="E222" i="15" s="1"/>
  <c r="E221" i="15" s="1"/>
  <c r="D223" i="15"/>
  <c r="G222" i="15"/>
  <c r="G221" i="15" s="1"/>
  <c r="D222" i="15"/>
  <c r="D221" i="15"/>
  <c r="I219" i="15"/>
  <c r="G218" i="15"/>
  <c r="G215" i="15" s="1"/>
  <c r="F218" i="15"/>
  <c r="F216" i="15"/>
  <c r="E216" i="15"/>
  <c r="E215" i="15" s="1"/>
  <c r="E214" i="15" s="1"/>
  <c r="D216" i="15"/>
  <c r="F215" i="15"/>
  <c r="F214" i="15" s="1"/>
  <c r="D215" i="15"/>
  <c r="D214" i="15" s="1"/>
  <c r="I212" i="15"/>
  <c r="H212" i="15"/>
  <c r="F211" i="15"/>
  <c r="I211" i="15" s="1"/>
  <c r="E211" i="15"/>
  <c r="H211" i="15" s="1"/>
  <c r="G209" i="15"/>
  <c r="E209" i="15"/>
  <c r="H209" i="15" s="1"/>
  <c r="D209" i="15"/>
  <c r="G208" i="15"/>
  <c r="D208" i="15"/>
  <c r="I206" i="15"/>
  <c r="H206" i="15"/>
  <c r="G205" i="15"/>
  <c r="F205" i="15"/>
  <c r="E205" i="15"/>
  <c r="E203" i="15" s="1"/>
  <c r="E202" i="15" s="1"/>
  <c r="F203" i="15"/>
  <c r="D203" i="15"/>
  <c r="F202" i="15"/>
  <c r="D202" i="15"/>
  <c r="D201" i="15"/>
  <c r="G198" i="15"/>
  <c r="F198" i="15"/>
  <c r="F196" i="15" s="1"/>
  <c r="E198" i="15"/>
  <c r="E196" i="15" s="1"/>
  <c r="G196" i="15"/>
  <c r="D196" i="15"/>
  <c r="G195" i="15"/>
  <c r="F195" i="15"/>
  <c r="E195" i="15"/>
  <c r="D195" i="15"/>
  <c r="G192" i="15"/>
  <c r="F192" i="15"/>
  <c r="E192" i="15"/>
  <c r="E190" i="15" s="1"/>
  <c r="G190" i="15"/>
  <c r="F190" i="15"/>
  <c r="F181" i="15" s="1"/>
  <c r="D190" i="15"/>
  <c r="I189" i="15"/>
  <c r="H189" i="15"/>
  <c r="I187" i="15"/>
  <c r="H187" i="15"/>
  <c r="I186" i="15"/>
  <c r="H186" i="15"/>
  <c r="I185" i="15"/>
  <c r="H185" i="15"/>
  <c r="G184" i="15"/>
  <c r="G182" i="15" s="1"/>
  <c r="F184" i="15"/>
  <c r="E184" i="15"/>
  <c r="F182" i="15"/>
  <c r="E182" i="15"/>
  <c r="D182" i="15"/>
  <c r="D181" i="15"/>
  <c r="H176" i="15"/>
  <c r="G175" i="15"/>
  <c r="E175" i="15"/>
  <c r="G173" i="15"/>
  <c r="E173" i="15"/>
  <c r="D173" i="15"/>
  <c r="G172" i="15"/>
  <c r="H172" i="15" s="1"/>
  <c r="E172" i="15"/>
  <c r="D172" i="15"/>
  <c r="G169" i="15"/>
  <c r="F169" i="15"/>
  <c r="E169" i="15"/>
  <c r="F166" i="15"/>
  <c r="E166" i="15"/>
  <c r="E161" i="15" s="1"/>
  <c r="I165" i="15"/>
  <c r="I164" i="15"/>
  <c r="H164" i="15"/>
  <c r="I163" i="15"/>
  <c r="H163" i="15"/>
  <c r="I162" i="15"/>
  <c r="H162" i="15"/>
  <c r="G161" i="15"/>
  <c r="G157" i="15" s="1"/>
  <c r="F161" i="15"/>
  <c r="F159" i="15"/>
  <c r="F157" i="15" s="1"/>
  <c r="F156" i="15" s="1"/>
  <c r="E159" i="15"/>
  <c r="D157" i="15"/>
  <c r="D156" i="15"/>
  <c r="I154" i="15"/>
  <c r="H154" i="15"/>
  <c r="G153" i="15"/>
  <c r="F153" i="15"/>
  <c r="F151" i="15" s="1"/>
  <c r="E153" i="15"/>
  <c r="E151" i="15" s="1"/>
  <c r="G151" i="15"/>
  <c r="D151" i="15"/>
  <c r="I150" i="15"/>
  <c r="H150" i="15"/>
  <c r="I149" i="15"/>
  <c r="G149" i="15"/>
  <c r="F149" i="15"/>
  <c r="E149" i="15"/>
  <c r="H149" i="15" s="1"/>
  <c r="G147" i="15"/>
  <c r="F147" i="15"/>
  <c r="D147" i="15"/>
  <c r="D146" i="15"/>
  <c r="I144" i="15"/>
  <c r="H144" i="15"/>
  <c r="I143" i="15"/>
  <c r="H143" i="15"/>
  <c r="G141" i="15"/>
  <c r="H141" i="15" s="1"/>
  <c r="F141" i="15"/>
  <c r="F139" i="15" s="1"/>
  <c r="F138" i="15" s="1"/>
  <c r="E141" i="15"/>
  <c r="E139" i="15" s="1"/>
  <c r="E138" i="15" s="1"/>
  <c r="G139" i="15"/>
  <c r="I139" i="15" s="1"/>
  <c r="D139" i="15"/>
  <c r="D138" i="15"/>
  <c r="I137" i="15"/>
  <c r="H137" i="15"/>
  <c r="I136" i="15"/>
  <c r="H136" i="15"/>
  <c r="I135" i="15"/>
  <c r="H135" i="15"/>
  <c r="G134" i="15"/>
  <c r="F134" i="15"/>
  <c r="F132" i="15" s="1"/>
  <c r="F131" i="15" s="1"/>
  <c r="E134" i="15"/>
  <c r="E132" i="15" s="1"/>
  <c r="E131" i="15" s="1"/>
  <c r="D132" i="15"/>
  <c r="D131" i="15"/>
  <c r="I130" i="15"/>
  <c r="H130" i="15"/>
  <c r="H129" i="15"/>
  <c r="I128" i="15"/>
  <c r="G128" i="15"/>
  <c r="F128" i="15"/>
  <c r="E128" i="15"/>
  <c r="E126" i="15" s="1"/>
  <c r="F126" i="15"/>
  <c r="D126" i="15"/>
  <c r="F124" i="15"/>
  <c r="F122" i="15" s="1"/>
  <c r="E124" i="15"/>
  <c r="E122" i="15" s="1"/>
  <c r="G122" i="15"/>
  <c r="D122" i="15"/>
  <c r="G120" i="15"/>
  <c r="G118" i="15" s="1"/>
  <c r="F120" i="15"/>
  <c r="F118" i="15" s="1"/>
  <c r="E120" i="15"/>
  <c r="E118" i="15" s="1"/>
  <c r="D118" i="15"/>
  <c r="I117" i="15"/>
  <c r="F116" i="15"/>
  <c r="I116" i="15" s="1"/>
  <c r="E116" i="15"/>
  <c r="E114" i="15" s="1"/>
  <c r="G114" i="15"/>
  <c r="D114" i="15"/>
  <c r="I113" i="15"/>
  <c r="F112" i="15"/>
  <c r="I112" i="15" s="1"/>
  <c r="E112" i="15"/>
  <c r="E110" i="15" s="1"/>
  <c r="G110" i="15"/>
  <c r="D110" i="15"/>
  <c r="F108" i="15"/>
  <c r="F106" i="15" s="1"/>
  <c r="E108" i="15"/>
  <c r="E106" i="15" s="1"/>
  <c r="G106" i="15"/>
  <c r="D106" i="15"/>
  <c r="F104" i="15"/>
  <c r="F102" i="15" s="1"/>
  <c r="E104" i="15"/>
  <c r="E102" i="15" s="1"/>
  <c r="G102" i="15"/>
  <c r="D102" i="15"/>
  <c r="D101" i="15"/>
  <c r="I99" i="15"/>
  <c r="H99" i="15"/>
  <c r="G96" i="15"/>
  <c r="I96" i="15" s="1"/>
  <c r="F96" i="15"/>
  <c r="E96" i="15"/>
  <c r="H96" i="15" s="1"/>
  <c r="G94" i="15"/>
  <c r="F94" i="15"/>
  <c r="D94" i="15"/>
  <c r="D89" i="15" s="1"/>
  <c r="D83" i="15" s="1"/>
  <c r="I93" i="15"/>
  <c r="G92" i="15"/>
  <c r="F92" i="15"/>
  <c r="F90" i="15" s="1"/>
  <c r="E92" i="15"/>
  <c r="E90" i="15" s="1"/>
  <c r="G90" i="15"/>
  <c r="I90" i="15" s="1"/>
  <c r="D90" i="15"/>
  <c r="I88" i="15"/>
  <c r="H88" i="15"/>
  <c r="G87" i="15"/>
  <c r="F87" i="15"/>
  <c r="F85" i="15" s="1"/>
  <c r="F84" i="15" s="1"/>
  <c r="E87" i="15"/>
  <c r="E85" i="15"/>
  <c r="E84" i="15" s="1"/>
  <c r="D85" i="15"/>
  <c r="G84" i="15"/>
  <c r="D84" i="15"/>
  <c r="I82" i="15"/>
  <c r="H82" i="15"/>
  <c r="H80" i="15"/>
  <c r="G79" i="15"/>
  <c r="H79" i="15" s="1"/>
  <c r="F79" i="15"/>
  <c r="E79" i="15"/>
  <c r="I78" i="15"/>
  <c r="H78" i="15"/>
  <c r="I77" i="15"/>
  <c r="H77" i="15"/>
  <c r="I76" i="15"/>
  <c r="H76" i="15"/>
  <c r="G75" i="15"/>
  <c r="F75" i="15"/>
  <c r="E75" i="15"/>
  <c r="H75" i="15" s="1"/>
  <c r="D73" i="15"/>
  <c r="D72" i="15"/>
  <c r="G70" i="15"/>
  <c r="G68" i="15" s="1"/>
  <c r="F70" i="15"/>
  <c r="F68" i="15" s="1"/>
  <c r="E70" i="15"/>
  <c r="E68" i="15"/>
  <c r="D68" i="15"/>
  <c r="I65" i="15"/>
  <c r="H65" i="15"/>
  <c r="I64" i="15"/>
  <c r="I63" i="15"/>
  <c r="H63" i="15"/>
  <c r="G62" i="15"/>
  <c r="F62" i="15"/>
  <c r="F60" i="15" s="1"/>
  <c r="E62" i="15"/>
  <c r="E60" i="15" s="1"/>
  <c r="D60" i="15"/>
  <c r="G57" i="15"/>
  <c r="F57" i="15"/>
  <c r="E57" i="15"/>
  <c r="G54" i="15"/>
  <c r="F54" i="15"/>
  <c r="F52" i="15" s="1"/>
  <c r="E54" i="15"/>
  <c r="E52" i="15" s="1"/>
  <c r="G52" i="15"/>
  <c r="D52" i="15"/>
  <c r="G46" i="15"/>
  <c r="G44" i="15" s="1"/>
  <c r="F46" i="15"/>
  <c r="F44" i="15" s="1"/>
  <c r="E46" i="15"/>
  <c r="E44" i="15" s="1"/>
  <c r="G41" i="15"/>
  <c r="F41" i="15"/>
  <c r="E41" i="15"/>
  <c r="G38" i="15"/>
  <c r="F38" i="15"/>
  <c r="E38" i="15"/>
  <c r="H35" i="15"/>
  <c r="H34" i="15"/>
  <c r="H33" i="15"/>
  <c r="G32" i="15"/>
  <c r="F32" i="15"/>
  <c r="F30" i="15" s="1"/>
  <c r="E32" i="15"/>
  <c r="E30" i="15" s="1"/>
  <c r="G30" i="15"/>
  <c r="D29" i="15"/>
  <c r="I28" i="15"/>
  <c r="H28" i="15"/>
  <c r="I27" i="15"/>
  <c r="H27" i="15"/>
  <c r="I26" i="15"/>
  <c r="H26" i="15"/>
  <c r="I25" i="15"/>
  <c r="H25" i="15"/>
  <c r="G24" i="15"/>
  <c r="I24" i="15" s="1"/>
  <c r="F24" i="15"/>
  <c r="F22" i="15" s="1"/>
  <c r="F21" i="15" s="1"/>
  <c r="E24" i="15"/>
  <c r="E22" i="15" s="1"/>
  <c r="E21" i="15" s="1"/>
  <c r="D21" i="15"/>
  <c r="I20" i="15"/>
  <c r="H20" i="15"/>
  <c r="G19" i="15"/>
  <c r="I19" i="15" s="1"/>
  <c r="F19" i="15"/>
  <c r="E19" i="15"/>
  <c r="I18" i="15"/>
  <c r="H18" i="15"/>
  <c r="I17" i="15"/>
  <c r="H17" i="15"/>
  <c r="I16" i="15"/>
  <c r="H16" i="15"/>
  <c r="I15" i="15"/>
  <c r="H15" i="15"/>
  <c r="G14" i="15"/>
  <c r="I14" i="15" s="1"/>
  <c r="F14" i="15"/>
  <c r="E14" i="15"/>
  <c r="D12" i="15"/>
  <c r="D11" i="15" s="1"/>
  <c r="D10" i="15" s="1"/>
  <c r="D9" i="15" s="1"/>
  <c r="D8" i="15" s="1"/>
  <c r="D7" i="15" s="1"/>
  <c r="D6" i="15" s="1"/>
  <c r="H258" i="15" l="1"/>
  <c r="H261" i="15"/>
  <c r="E227" i="15"/>
  <c r="F245" i="15"/>
  <c r="I250" i="15"/>
  <c r="H241" i="15"/>
  <c r="I229" i="15"/>
  <c r="I215" i="15"/>
  <c r="I218" i="15"/>
  <c r="G216" i="15"/>
  <c r="G214" i="15" s="1"/>
  <c r="I214" i="15" s="1"/>
  <c r="E208" i="15"/>
  <c r="H208" i="15" s="1"/>
  <c r="I205" i="15"/>
  <c r="E181" i="15"/>
  <c r="I182" i="15"/>
  <c r="G181" i="15"/>
  <c r="H181" i="15" s="1"/>
  <c r="H184" i="15"/>
  <c r="I184" i="15"/>
  <c r="H175" i="15"/>
  <c r="H173" i="15"/>
  <c r="E157" i="15"/>
  <c r="E156" i="15" s="1"/>
  <c r="H151" i="15"/>
  <c r="F146" i="15"/>
  <c r="I146" i="15" s="1"/>
  <c r="I151" i="15"/>
  <c r="G146" i="15"/>
  <c r="I153" i="15"/>
  <c r="H153" i="15"/>
  <c r="I147" i="15"/>
  <c r="G138" i="15"/>
  <c r="I138" i="15" s="1"/>
  <c r="I134" i="15"/>
  <c r="H128" i="15"/>
  <c r="F114" i="15"/>
  <c r="F101" i="15" s="1"/>
  <c r="I114" i="15"/>
  <c r="F110" i="15"/>
  <c r="I110" i="15"/>
  <c r="I94" i="15"/>
  <c r="F89" i="15"/>
  <c r="I92" i="15"/>
  <c r="I87" i="15"/>
  <c r="G85" i="15"/>
  <c r="H84" i="15"/>
  <c r="I84" i="15"/>
  <c r="G73" i="15"/>
  <c r="G72" i="15" s="1"/>
  <c r="I79" i="15"/>
  <c r="I75" i="15"/>
  <c r="I62" i="15"/>
  <c r="G60" i="15"/>
  <c r="F29" i="15"/>
  <c r="E29" i="15"/>
  <c r="H30" i="15"/>
  <c r="H32" i="15"/>
  <c r="G22" i="15"/>
  <c r="H22" i="15" s="1"/>
  <c r="H24" i="15"/>
  <c r="E12" i="15"/>
  <c r="E11" i="15" s="1"/>
  <c r="F12" i="15"/>
  <c r="F11" i="15" s="1"/>
  <c r="H19" i="15"/>
  <c r="H14" i="15"/>
  <c r="F228" i="15"/>
  <c r="I246" i="15"/>
  <c r="G245" i="15"/>
  <c r="I245" i="15" s="1"/>
  <c r="G228" i="15"/>
  <c r="I254" i="15"/>
  <c r="G156" i="15"/>
  <c r="I157" i="15"/>
  <c r="I73" i="15"/>
  <c r="E101" i="15"/>
  <c r="I248" i="15"/>
  <c r="E73" i="15"/>
  <c r="E94" i="15"/>
  <c r="E89" i="15" s="1"/>
  <c r="G132" i="15"/>
  <c r="H134" i="15"/>
  <c r="H139" i="15"/>
  <c r="I141" i="15"/>
  <c r="E147" i="15"/>
  <c r="H161" i="15"/>
  <c r="H182" i="15"/>
  <c r="G203" i="15"/>
  <c r="H205" i="15"/>
  <c r="F209" i="15"/>
  <c r="I256" i="15"/>
  <c r="F73" i="15"/>
  <c r="F72" i="15" s="1"/>
  <c r="F10" i="15" s="1"/>
  <c r="I161" i="15"/>
  <c r="G21" i="15"/>
  <c r="H62" i="15"/>
  <c r="H87" i="15"/>
  <c r="G12" i="15"/>
  <c r="G89" i="15"/>
  <c r="G126" i="15"/>
  <c r="E17" i="13"/>
  <c r="G161" i="10"/>
  <c r="G157" i="10" s="1"/>
  <c r="G169" i="10"/>
  <c r="F227" i="15" l="1"/>
  <c r="I216" i="15"/>
  <c r="E201" i="15"/>
  <c r="I181" i="15"/>
  <c r="H157" i="15"/>
  <c r="F83" i="15"/>
  <c r="H138" i="15"/>
  <c r="H85" i="15"/>
  <c r="I85" i="15"/>
  <c r="H60" i="15"/>
  <c r="I60" i="15"/>
  <c r="G29" i="15"/>
  <c r="I29" i="15" s="1"/>
  <c r="I22" i="15"/>
  <c r="G11" i="15"/>
  <c r="H12" i="15"/>
  <c r="I12" i="15"/>
  <c r="I209" i="15"/>
  <c r="F208" i="15"/>
  <c r="G101" i="15"/>
  <c r="I126" i="15"/>
  <c r="H126" i="15"/>
  <c r="I89" i="15"/>
  <c r="H89" i="15"/>
  <c r="I132" i="15"/>
  <c r="H132" i="15"/>
  <c r="G131" i="15"/>
  <c r="G83" i="15" s="1"/>
  <c r="I72" i="15"/>
  <c r="I21" i="15"/>
  <c r="H21" i="15"/>
  <c r="H147" i="15"/>
  <c r="E146" i="15"/>
  <c r="H146" i="15" s="1"/>
  <c r="E83" i="15"/>
  <c r="H73" i="15"/>
  <c r="E72" i="15"/>
  <c r="H94" i="15"/>
  <c r="I203" i="15"/>
  <c r="H203" i="15"/>
  <c r="G202" i="15"/>
  <c r="I156" i="15"/>
  <c r="H156" i="15"/>
  <c r="I228" i="15"/>
  <c r="H228" i="15"/>
  <c r="G227" i="15"/>
  <c r="I110" i="10"/>
  <c r="I15" i="10"/>
  <c r="I16" i="10"/>
  <c r="I17" i="10"/>
  <c r="I18" i="10"/>
  <c r="I19" i="10"/>
  <c r="I20" i="10"/>
  <c r="I25" i="10"/>
  <c r="I26" i="10"/>
  <c r="I27" i="10"/>
  <c r="I28" i="10"/>
  <c r="I63" i="10"/>
  <c r="I64" i="10"/>
  <c r="I65" i="10"/>
  <c r="I72" i="10"/>
  <c r="I73" i="10"/>
  <c r="I75" i="10"/>
  <c r="I76" i="10"/>
  <c r="I77" i="10"/>
  <c r="I78" i="10"/>
  <c r="I79" i="10"/>
  <c r="I82" i="10"/>
  <c r="I88" i="10"/>
  <c r="I89" i="10"/>
  <c r="I90" i="10"/>
  <c r="I92" i="10"/>
  <c r="I93" i="10"/>
  <c r="I94" i="10"/>
  <c r="I96" i="10"/>
  <c r="I99" i="10"/>
  <c r="I101" i="10"/>
  <c r="I112" i="10"/>
  <c r="I113" i="10"/>
  <c r="I114" i="10"/>
  <c r="I116" i="10"/>
  <c r="I117" i="10"/>
  <c r="I126" i="10"/>
  <c r="I128" i="10"/>
  <c r="I130" i="10"/>
  <c r="I131" i="10"/>
  <c r="I132" i="10"/>
  <c r="I134" i="10"/>
  <c r="I135" i="10"/>
  <c r="I136" i="10"/>
  <c r="I137" i="10"/>
  <c r="I138" i="10"/>
  <c r="I139" i="10"/>
  <c r="I141" i="10"/>
  <c r="I143" i="10"/>
  <c r="I144" i="10"/>
  <c r="I146" i="10"/>
  <c r="I147" i="10"/>
  <c r="I149" i="10"/>
  <c r="I150" i="10"/>
  <c r="I151" i="10"/>
  <c r="I153" i="10"/>
  <c r="I154" i="10"/>
  <c r="I162" i="10"/>
  <c r="I163" i="10"/>
  <c r="I164" i="10"/>
  <c r="I165" i="10"/>
  <c r="I181" i="10"/>
  <c r="I182" i="10"/>
  <c r="I184" i="10"/>
  <c r="I185" i="10"/>
  <c r="I186" i="10"/>
  <c r="I187" i="10"/>
  <c r="I189" i="10"/>
  <c r="I201" i="10"/>
  <c r="I202" i="10"/>
  <c r="I203" i="10"/>
  <c r="I205" i="10"/>
  <c r="I206" i="10"/>
  <c r="I208" i="10"/>
  <c r="I209" i="10"/>
  <c r="I211" i="10"/>
  <c r="I212" i="10"/>
  <c r="I214" i="10"/>
  <c r="I215" i="10"/>
  <c r="I216" i="10"/>
  <c r="I218" i="10"/>
  <c r="I219" i="10"/>
  <c r="I227" i="10"/>
  <c r="I228" i="10"/>
  <c r="I229" i="10"/>
  <c r="I231" i="10"/>
  <c r="I232" i="10"/>
  <c r="I245" i="10"/>
  <c r="I246" i="10"/>
  <c r="I248" i="10"/>
  <c r="I249" i="10"/>
  <c r="I250" i="10"/>
  <c r="I252" i="10"/>
  <c r="I253" i="10"/>
  <c r="I254" i="10"/>
  <c r="I256" i="10"/>
  <c r="I257" i="10"/>
  <c r="I14" i="10"/>
  <c r="I12" i="10"/>
  <c r="I11" i="10"/>
  <c r="H15" i="10"/>
  <c r="H16" i="10"/>
  <c r="H17" i="10"/>
  <c r="H18" i="10"/>
  <c r="H19" i="10"/>
  <c r="H20" i="10"/>
  <c r="H25" i="10"/>
  <c r="H26" i="10"/>
  <c r="H27" i="10"/>
  <c r="H28" i="10"/>
  <c r="H30" i="10"/>
  <c r="H32" i="10"/>
  <c r="H33" i="10"/>
  <c r="H34" i="10"/>
  <c r="H35" i="10"/>
  <c r="H63" i="10"/>
  <c r="H65" i="10"/>
  <c r="H72" i="10"/>
  <c r="H73" i="10"/>
  <c r="H75" i="10"/>
  <c r="H76" i="10"/>
  <c r="H77" i="10"/>
  <c r="H78" i="10"/>
  <c r="H79" i="10"/>
  <c r="H80" i="10"/>
  <c r="H82" i="10"/>
  <c r="H88" i="10"/>
  <c r="H89" i="10"/>
  <c r="H94" i="10"/>
  <c r="H96" i="10"/>
  <c r="H99" i="10"/>
  <c r="H101" i="10"/>
  <c r="H126" i="10"/>
  <c r="H128" i="10"/>
  <c r="H129" i="10"/>
  <c r="H130" i="10"/>
  <c r="H131" i="10"/>
  <c r="H132" i="10"/>
  <c r="H134" i="10"/>
  <c r="H135" i="10"/>
  <c r="H136" i="10"/>
  <c r="H137" i="10"/>
  <c r="H138" i="10"/>
  <c r="H139" i="10"/>
  <c r="H141" i="10"/>
  <c r="H143" i="10"/>
  <c r="H144" i="10"/>
  <c r="H146" i="10"/>
  <c r="H147" i="10"/>
  <c r="H149" i="10"/>
  <c r="H150" i="10"/>
  <c r="H151" i="10"/>
  <c r="H153" i="10"/>
  <c r="H154" i="10"/>
  <c r="H162" i="10"/>
  <c r="H163" i="10"/>
  <c r="H164" i="10"/>
  <c r="H172" i="10"/>
  <c r="H173" i="10"/>
  <c r="H175" i="10"/>
  <c r="H176" i="10"/>
  <c r="H181" i="10"/>
  <c r="H182" i="10"/>
  <c r="H184" i="10"/>
  <c r="H185" i="10"/>
  <c r="H186" i="10"/>
  <c r="H187" i="10"/>
  <c r="H189" i="10"/>
  <c r="H201" i="10"/>
  <c r="H202" i="10"/>
  <c r="H203" i="10"/>
  <c r="H205" i="10"/>
  <c r="H206" i="10"/>
  <c r="H208" i="10"/>
  <c r="H209" i="10"/>
  <c r="H211" i="10"/>
  <c r="H212" i="10"/>
  <c r="H227" i="10"/>
  <c r="H228" i="10"/>
  <c r="H241" i="10"/>
  <c r="H243" i="10"/>
  <c r="H244" i="10"/>
  <c r="H258" i="10"/>
  <c r="H259" i="10"/>
  <c r="H261" i="10"/>
  <c r="H262" i="10"/>
  <c r="H14" i="10"/>
  <c r="H12" i="10"/>
  <c r="H11" i="10"/>
  <c r="G17" i="13"/>
  <c r="F17" i="13"/>
  <c r="F11" i="14"/>
  <c r="E11" i="14"/>
  <c r="I41" i="14"/>
  <c r="I42" i="14"/>
  <c r="I45" i="14"/>
  <c r="I46" i="14"/>
  <c r="I47" i="14"/>
  <c r="I48" i="14"/>
  <c r="I49" i="14"/>
  <c r="I50" i="14"/>
  <c r="I51" i="14"/>
  <c r="I52" i="14"/>
  <c r="I53" i="14"/>
  <c r="I57" i="14"/>
  <c r="I58" i="14"/>
  <c r="I60" i="14"/>
  <c r="I61" i="14"/>
  <c r="I62" i="14"/>
  <c r="I64" i="14"/>
  <c r="I65" i="14"/>
  <c r="I72" i="14"/>
  <c r="I74" i="14"/>
  <c r="I77" i="14"/>
  <c r="I78" i="14"/>
  <c r="H41" i="14"/>
  <c r="H42" i="14"/>
  <c r="H45" i="14"/>
  <c r="H46" i="14"/>
  <c r="H47" i="14"/>
  <c r="H48" i="14"/>
  <c r="H51" i="14"/>
  <c r="H52" i="14"/>
  <c r="H53" i="14"/>
  <c r="H55" i="14"/>
  <c r="H57" i="14"/>
  <c r="H58" i="14"/>
  <c r="H60" i="14"/>
  <c r="H61" i="14"/>
  <c r="H62" i="14"/>
  <c r="H64" i="14"/>
  <c r="H65" i="14"/>
  <c r="H72" i="14"/>
  <c r="H77" i="14"/>
  <c r="H78" i="14"/>
  <c r="I14" i="14"/>
  <c r="I17" i="14"/>
  <c r="I18" i="14"/>
  <c r="I19" i="14"/>
  <c r="I20" i="14"/>
  <c r="I21" i="14"/>
  <c r="I28" i="14"/>
  <c r="I29" i="14"/>
  <c r="I30" i="14"/>
  <c r="I31" i="14"/>
  <c r="I33" i="14"/>
  <c r="H14" i="14"/>
  <c r="H15" i="14"/>
  <c r="H16" i="14"/>
  <c r="H17" i="14"/>
  <c r="H19" i="14"/>
  <c r="H21" i="14"/>
  <c r="H22" i="14"/>
  <c r="H28" i="14"/>
  <c r="H29" i="14"/>
  <c r="H30" i="14"/>
  <c r="H31" i="14"/>
  <c r="H33" i="14"/>
  <c r="I12" i="14"/>
  <c r="H12" i="14"/>
  <c r="H22" i="5"/>
  <c r="G22" i="5"/>
  <c r="H29" i="15" l="1"/>
  <c r="H101" i="15"/>
  <c r="I101" i="15"/>
  <c r="I208" i="15"/>
  <c r="F201" i="15"/>
  <c r="F9" i="15" s="1"/>
  <c r="F8" i="15" s="1"/>
  <c r="F7" i="15" s="1"/>
  <c r="F6" i="15" s="1"/>
  <c r="E10" i="15"/>
  <c r="E9" i="15" s="1"/>
  <c r="E8" i="15" s="1"/>
  <c r="E7" i="15" s="1"/>
  <c r="E6" i="15" s="1"/>
  <c r="H72" i="15"/>
  <c r="H83" i="15"/>
  <c r="I83" i="15"/>
  <c r="I202" i="15"/>
  <c r="H202" i="15"/>
  <c r="G201" i="15"/>
  <c r="I131" i="15"/>
  <c r="H131" i="15"/>
  <c r="I227" i="15"/>
  <c r="H227" i="15"/>
  <c r="G10" i="15"/>
  <c r="I11" i="15"/>
  <c r="H11" i="15"/>
  <c r="G30" i="14"/>
  <c r="G27" i="14"/>
  <c r="G25" i="14"/>
  <c r="G23" i="14"/>
  <c r="G12" i="14"/>
  <c r="I201" i="15" l="1"/>
  <c r="H201" i="15"/>
  <c r="G9" i="15"/>
  <c r="I10" i="15"/>
  <c r="H10" i="15"/>
  <c r="H27" i="14"/>
  <c r="I27" i="14"/>
  <c r="G34" i="14"/>
  <c r="I161" i="10"/>
  <c r="H161" i="10"/>
  <c r="G71" i="14"/>
  <c r="G80" i="14"/>
  <c r="G41" i="14"/>
  <c r="G44" i="14"/>
  <c r="G64" i="14"/>
  <c r="G60" i="14"/>
  <c r="G57" i="14"/>
  <c r="G8" i="15" l="1"/>
  <c r="I9" i="15"/>
  <c r="H9" i="15"/>
  <c r="H71" i="14"/>
  <c r="I71" i="14"/>
  <c r="G70" i="14"/>
  <c r="G40" i="14"/>
  <c r="H44" i="14"/>
  <c r="I44" i="14"/>
  <c r="H34" i="14"/>
  <c r="H11" i="14" s="1"/>
  <c r="G11" i="14"/>
  <c r="I34" i="14"/>
  <c r="I11" i="14" s="1"/>
  <c r="F9" i="5"/>
  <c r="F12" i="5"/>
  <c r="G83" i="14"/>
  <c r="G72" i="10"/>
  <c r="G73" i="10"/>
  <c r="G79" i="10"/>
  <c r="G75" i="10"/>
  <c r="G214" i="10"/>
  <c r="G215" i="10"/>
  <c r="G216" i="10"/>
  <c r="G218" i="10"/>
  <c r="G221" i="10"/>
  <c r="G222" i="10"/>
  <c r="G223" i="10"/>
  <c r="G225" i="10"/>
  <c r="G227" i="10"/>
  <c r="G228" i="10"/>
  <c r="G229" i="10"/>
  <c r="G231" i="10"/>
  <c r="G233" i="10"/>
  <c r="G235" i="10"/>
  <c r="G237" i="10"/>
  <c r="G239" i="10"/>
  <c r="G241" i="10"/>
  <c r="G243" i="10"/>
  <c r="G245" i="10"/>
  <c r="G250" i="10"/>
  <c r="G252" i="10"/>
  <c r="G246" i="10"/>
  <c r="G248" i="10"/>
  <c r="G254" i="10"/>
  <c r="G256" i="10"/>
  <c r="G258" i="10"/>
  <c r="G259" i="10"/>
  <c r="G261" i="10"/>
  <c r="G201" i="10"/>
  <c r="G208" i="10"/>
  <c r="G209" i="10"/>
  <c r="G196" i="10"/>
  <c r="F196" i="10"/>
  <c r="E196" i="10"/>
  <c r="D196" i="10"/>
  <c r="G195" i="10"/>
  <c r="G198" i="10"/>
  <c r="F198" i="10"/>
  <c r="E198" i="10"/>
  <c r="F195" i="10"/>
  <c r="E195" i="10"/>
  <c r="D195" i="10"/>
  <c r="G205" i="10"/>
  <c r="G203" i="10" s="1"/>
  <c r="G202" i="10" s="1"/>
  <c r="G184" i="10"/>
  <c r="G182" i="10" s="1"/>
  <c r="G102" i="10"/>
  <c r="G106" i="10"/>
  <c r="G110" i="10"/>
  <c r="G114" i="10"/>
  <c r="G120" i="10"/>
  <c r="G118" i="10" s="1"/>
  <c r="G122" i="10"/>
  <c r="G128" i="10"/>
  <c r="G126" i="10" s="1"/>
  <c r="G141" i="10"/>
  <c r="G139" i="10" s="1"/>
  <c r="G138" i="10" s="1"/>
  <c r="G134" i="10"/>
  <c r="G132" i="10" s="1"/>
  <c r="G131" i="10" s="1"/>
  <c r="G96" i="10"/>
  <c r="G94" i="10" s="1"/>
  <c r="G70" i="10"/>
  <c r="G68" i="10" s="1"/>
  <c r="F70" i="10"/>
  <c r="F68" i="10" s="1"/>
  <c r="E70" i="10"/>
  <c r="E68" i="10" s="1"/>
  <c r="D68" i="10"/>
  <c r="G62" i="10"/>
  <c r="G54" i="10"/>
  <c r="G52" i="10" s="1"/>
  <c r="G57" i="10"/>
  <c r="G46" i="10"/>
  <c r="G44" i="10" s="1"/>
  <c r="G41" i="10"/>
  <c r="G32" i="10"/>
  <c r="G38" i="10"/>
  <c r="G7" i="15" l="1"/>
  <c r="I8" i="15"/>
  <c r="H8" i="15"/>
  <c r="I70" i="14"/>
  <c r="H70" i="14"/>
  <c r="F13" i="5"/>
  <c r="G12" i="5"/>
  <c r="H12" i="5"/>
  <c r="H40" i="14"/>
  <c r="I40" i="14"/>
  <c r="F11" i="5"/>
  <c r="I83" i="14"/>
  <c r="H83" i="14"/>
  <c r="H9" i="5"/>
  <c r="G9" i="5"/>
  <c r="F8" i="5"/>
  <c r="G156" i="10"/>
  <c r="H157" i="10"/>
  <c r="I157" i="10"/>
  <c r="G60" i="10"/>
  <c r="I62" i="10"/>
  <c r="H62" i="10"/>
  <c r="E16" i="13"/>
  <c r="G101" i="10"/>
  <c r="G30" i="10"/>
  <c r="G29" i="10" s="1"/>
  <c r="G190" i="10"/>
  <c r="G181" i="10" s="1"/>
  <c r="G192" i="10"/>
  <c r="G172" i="10"/>
  <c r="G173" i="10"/>
  <c r="G175" i="10"/>
  <c r="G151" i="10"/>
  <c r="G153" i="10"/>
  <c r="G149" i="10"/>
  <c r="G147" i="10" s="1"/>
  <c r="G146" i="10" s="1"/>
  <c r="G90" i="10"/>
  <c r="G89" i="10" s="1"/>
  <c r="G92" i="10"/>
  <c r="G24" i="10"/>
  <c r="G87" i="10"/>
  <c r="G6" i="15" l="1"/>
  <c r="I7" i="15"/>
  <c r="H7" i="15"/>
  <c r="G13" i="5"/>
  <c r="H13" i="5"/>
  <c r="G11" i="5"/>
  <c r="H11" i="5"/>
  <c r="G8" i="5"/>
  <c r="H8" i="5"/>
  <c r="F14" i="5"/>
  <c r="E15" i="13"/>
  <c r="G16" i="13"/>
  <c r="F16" i="13"/>
  <c r="H156" i="10"/>
  <c r="I156" i="10"/>
  <c r="G85" i="10"/>
  <c r="H87" i="10"/>
  <c r="I87" i="10"/>
  <c r="G22" i="10"/>
  <c r="I24" i="10"/>
  <c r="H24" i="10"/>
  <c r="I29" i="10"/>
  <c r="H29" i="10"/>
  <c r="I60" i="10"/>
  <c r="H60" i="10"/>
  <c r="G84" i="10"/>
  <c r="G19" i="10"/>
  <c r="G14" i="10"/>
  <c r="G12" i="10" s="1"/>
  <c r="G11" i="10" s="1"/>
  <c r="I6" i="15" l="1"/>
  <c r="H6" i="15"/>
  <c r="H14" i="5"/>
  <c r="G14" i="5"/>
  <c r="F23" i="5"/>
  <c r="G15" i="13"/>
  <c r="F15" i="13"/>
  <c r="I85" i="10"/>
  <c r="H85" i="10"/>
  <c r="I84" i="10"/>
  <c r="H84" i="10"/>
  <c r="G83" i="10"/>
  <c r="G21" i="10"/>
  <c r="I22" i="10"/>
  <c r="H22" i="10"/>
  <c r="H23" i="5" l="1"/>
  <c r="G23" i="5"/>
  <c r="I83" i="10"/>
  <c r="H83" i="10"/>
  <c r="I21" i="10"/>
  <c r="H21" i="10"/>
  <c r="G10" i="10"/>
  <c r="I10" i="10" l="1"/>
  <c r="G9" i="10"/>
  <c r="H10" i="10"/>
  <c r="F252" i="10"/>
  <c r="F250" i="10"/>
  <c r="E250" i="10"/>
  <c r="D250" i="10"/>
  <c r="F248" i="10"/>
  <c r="F246" i="10" s="1"/>
  <c r="E246" i="10"/>
  <c r="D246" i="10"/>
  <c r="F231" i="10"/>
  <c r="F229" i="10" s="1"/>
  <c r="E229" i="10"/>
  <c r="D229" i="10"/>
  <c r="F218" i="10"/>
  <c r="F161" i="10"/>
  <c r="F134" i="10"/>
  <c r="F12" i="14"/>
  <c r="F23" i="14"/>
  <c r="F25" i="14"/>
  <c r="F27" i="14"/>
  <c r="F30" i="14"/>
  <c r="E261" i="10"/>
  <c r="E256" i="10"/>
  <c r="E243" i="10"/>
  <c r="E239" i="10"/>
  <c r="E235" i="10"/>
  <c r="E225" i="10"/>
  <c r="E211" i="10"/>
  <c r="E205" i="10"/>
  <c r="E192" i="10"/>
  <c r="E184" i="10"/>
  <c r="E173" i="10"/>
  <c r="E175" i="10"/>
  <c r="E166" i="10"/>
  <c r="E161" i="10"/>
  <c r="E169" i="10"/>
  <c r="E159" i="10"/>
  <c r="E149" i="10"/>
  <c r="E153" i="10"/>
  <c r="E141" i="10"/>
  <c r="E134" i="10"/>
  <c r="E124" i="10"/>
  <c r="E120" i="10"/>
  <c r="E116" i="10"/>
  <c r="E112" i="10"/>
  <c r="E108" i="10"/>
  <c r="E104" i="10"/>
  <c r="E128" i="10"/>
  <c r="E96" i="10"/>
  <c r="E92" i="10"/>
  <c r="E87" i="10"/>
  <c r="E79" i="10"/>
  <c r="E75" i="10"/>
  <c r="E62" i="10"/>
  <c r="E54" i="10"/>
  <c r="E57" i="10"/>
  <c r="E46" i="10"/>
  <c r="E44" i="10" s="1"/>
  <c r="E32" i="10"/>
  <c r="E30" i="10" s="1"/>
  <c r="E41" i="10"/>
  <c r="E38" i="10"/>
  <c r="E19" i="10"/>
  <c r="E44" i="14"/>
  <c r="E40" i="14"/>
  <c r="E27" i="14"/>
  <c r="G8" i="10" l="1"/>
  <c r="I9" i="10"/>
  <c r="H9" i="10"/>
  <c r="E172" i="10"/>
  <c r="E73" i="10"/>
  <c r="H8" i="10" l="1"/>
  <c r="I8" i="10"/>
  <c r="G7" i="10"/>
  <c r="F71" i="14"/>
  <c r="F60" i="14"/>
  <c r="F44" i="14"/>
  <c r="E71" i="14"/>
  <c r="E57" i="14"/>
  <c r="E41" i="14"/>
  <c r="F57" i="14"/>
  <c r="F41" i="14"/>
  <c r="F80" i="14"/>
  <c r="E12" i="14"/>
  <c r="E25" i="14"/>
  <c r="E30" i="14"/>
  <c r="G6" i="10" l="1"/>
  <c r="I7" i="10"/>
  <c r="H7" i="10"/>
  <c r="F70" i="14"/>
  <c r="E80" i="14"/>
  <c r="F64" i="14"/>
  <c r="F40" i="14" s="1"/>
  <c r="E64" i="14"/>
  <c r="E60" i="14"/>
  <c r="E23" i="14"/>
  <c r="H6" i="10" l="1"/>
  <c r="I6" i="10"/>
  <c r="E70" i="14"/>
  <c r="E34" i="14"/>
  <c r="F34" i="14"/>
  <c r="E83" i="14" l="1"/>
  <c r="F83" i="14"/>
  <c r="D16" i="13" l="1"/>
  <c r="C16" i="13"/>
  <c r="C15" i="13" l="1"/>
  <c r="D15" i="13"/>
  <c r="D173" i="10"/>
  <c r="D172" i="10" s="1"/>
  <c r="F40" i="4" l="1"/>
  <c r="F38" i="4"/>
  <c r="F37" i="4"/>
  <c r="F35" i="4"/>
  <c r="F34" i="4" s="1"/>
  <c r="F28" i="4"/>
  <c r="F23" i="4"/>
  <c r="F19" i="4"/>
  <c r="F10" i="4" s="1"/>
  <c r="F9" i="4" s="1"/>
  <c r="F8" i="4" s="1"/>
  <c r="F7" i="4" s="1"/>
  <c r="F18" i="4"/>
  <c r="F17" i="4"/>
  <c r="F16" i="4"/>
  <c r="F15" i="4"/>
  <c r="F13" i="4"/>
  <c r="F224" i="12" l="1"/>
  <c r="G223" i="12"/>
  <c r="G221" i="12" s="1"/>
  <c r="F223" i="12"/>
  <c r="E223" i="12"/>
  <c r="E221" i="12" s="1"/>
  <c r="E220" i="12" s="1"/>
  <c r="F222" i="12"/>
  <c r="D221" i="12"/>
  <c r="D220" i="12" s="1"/>
  <c r="F219" i="12"/>
  <c r="G218" i="12"/>
  <c r="F218" i="12" s="1"/>
  <c r="F217" i="12"/>
  <c r="E216" i="12"/>
  <c r="E215" i="12" s="1"/>
  <c r="E201" i="12" s="1"/>
  <c r="D216" i="12"/>
  <c r="D215" i="12" s="1"/>
  <c r="F214" i="12"/>
  <c r="G213" i="12"/>
  <c r="F213" i="12" s="1"/>
  <c r="F212" i="12"/>
  <c r="E211" i="12"/>
  <c r="D211" i="12"/>
  <c r="F210" i="12"/>
  <c r="G209" i="12"/>
  <c r="F209" i="12"/>
  <c r="F208" i="12"/>
  <c r="G207" i="12"/>
  <c r="F207" i="12"/>
  <c r="E207" i="12"/>
  <c r="D207" i="12"/>
  <c r="F206" i="12"/>
  <c r="G205" i="12"/>
  <c r="G203" i="12" s="1"/>
  <c r="F203" i="12" s="1"/>
  <c r="F205" i="12"/>
  <c r="F204" i="12"/>
  <c r="E203" i="12"/>
  <c r="D203" i="12"/>
  <c r="D202" i="12" s="1"/>
  <c r="D201" i="12" s="1"/>
  <c r="E202" i="12"/>
  <c r="F200" i="12"/>
  <c r="G199" i="12"/>
  <c r="F199" i="12" s="1"/>
  <c r="E199" i="12"/>
  <c r="E197" i="12" s="1"/>
  <c r="E196" i="12" s="1"/>
  <c r="E195" i="12" s="1"/>
  <c r="F198" i="12"/>
  <c r="D197" i="12"/>
  <c r="D196" i="12"/>
  <c r="D195" i="12"/>
  <c r="F194" i="12"/>
  <c r="F193" i="12"/>
  <c r="F192" i="12"/>
  <c r="F191" i="12"/>
  <c r="G190" i="12"/>
  <c r="G189" i="12" s="1"/>
  <c r="E190" i="12"/>
  <c r="E189" i="12" s="1"/>
  <c r="E188" i="12" s="1"/>
  <c r="D190" i="12"/>
  <c r="D189" i="12"/>
  <c r="D188" i="12" s="1"/>
  <c r="F187" i="12"/>
  <c r="F186" i="12"/>
  <c r="G185" i="12"/>
  <c r="F185" i="12" s="1"/>
  <c r="F184" i="12"/>
  <c r="E183" i="12"/>
  <c r="E182" i="12" s="1"/>
  <c r="D183" i="12"/>
  <c r="D182" i="12" s="1"/>
  <c r="F181" i="12"/>
  <c r="F180" i="12"/>
  <c r="G179" i="12"/>
  <c r="F179" i="12" s="1"/>
  <c r="E179" i="12"/>
  <c r="F178" i="12"/>
  <c r="E177" i="12"/>
  <c r="D177" i="12"/>
  <c r="E176" i="12"/>
  <c r="E175" i="12" s="1"/>
  <c r="D176" i="12"/>
  <c r="D175" i="12" s="1"/>
  <c r="F174" i="12"/>
  <c r="F173" i="12"/>
  <c r="G172" i="12"/>
  <c r="G170" i="12" s="1"/>
  <c r="F170" i="12" s="1"/>
  <c r="F171" i="12"/>
  <c r="E170" i="12"/>
  <c r="D170" i="12"/>
  <c r="F169" i="12"/>
  <c r="F168" i="12"/>
  <c r="F167" i="12"/>
  <c r="F166" i="12"/>
  <c r="F165" i="12"/>
  <c r="G164" i="12"/>
  <c r="G162" i="12" s="1"/>
  <c r="F163" i="12"/>
  <c r="E162" i="12"/>
  <c r="E161" i="12" s="1"/>
  <c r="D162" i="12"/>
  <c r="D161" i="12"/>
  <c r="F160" i="12"/>
  <c r="G159" i="12"/>
  <c r="F159" i="12" s="1"/>
  <c r="F158" i="12"/>
  <c r="F157" i="12"/>
  <c r="G156" i="12"/>
  <c r="F156" i="12" s="1"/>
  <c r="F155" i="12"/>
  <c r="F154" i="12"/>
  <c r="F153" i="12"/>
  <c r="G152" i="12"/>
  <c r="F152" i="12"/>
  <c r="F151" i="12"/>
  <c r="G150" i="12"/>
  <c r="G148" i="12" s="1"/>
  <c r="F149" i="12"/>
  <c r="E148" i="12"/>
  <c r="E147" i="12" s="1"/>
  <c r="D148" i="12"/>
  <c r="D147" i="12"/>
  <c r="F146" i="12"/>
  <c r="F145" i="12"/>
  <c r="G144" i="12"/>
  <c r="F144" i="12"/>
  <c r="F143" i="12"/>
  <c r="G142" i="12"/>
  <c r="F142" i="12"/>
  <c r="E142" i="12"/>
  <c r="D142" i="12"/>
  <c r="F141" i="12"/>
  <c r="G140" i="12"/>
  <c r="F140" i="12"/>
  <c r="F139" i="12"/>
  <c r="G138" i="12"/>
  <c r="F138" i="12" s="1"/>
  <c r="E138" i="12"/>
  <c r="D138" i="12"/>
  <c r="D137" i="12" s="1"/>
  <c r="E137" i="12"/>
  <c r="F136" i="12"/>
  <c r="F135" i="12"/>
  <c r="F134" i="12"/>
  <c r="F133" i="12"/>
  <c r="G132" i="12"/>
  <c r="G130" i="12" s="1"/>
  <c r="F131" i="12"/>
  <c r="E130" i="12"/>
  <c r="E129" i="12" s="1"/>
  <c r="D130" i="12"/>
  <c r="D129" i="12" s="1"/>
  <c r="F128" i="12"/>
  <c r="F127" i="12"/>
  <c r="G126" i="12"/>
  <c r="G124" i="12" s="1"/>
  <c r="F126" i="12"/>
  <c r="F125" i="12"/>
  <c r="E124" i="12"/>
  <c r="E123" i="12" s="1"/>
  <c r="D124" i="12"/>
  <c r="D123" i="12"/>
  <c r="F122" i="12"/>
  <c r="F121" i="12"/>
  <c r="G120" i="12"/>
  <c r="F120" i="12" s="1"/>
  <c r="F119" i="12"/>
  <c r="G118" i="12"/>
  <c r="F118" i="12" s="1"/>
  <c r="E118" i="12"/>
  <c r="D118" i="12"/>
  <c r="F117" i="12"/>
  <c r="G116" i="12"/>
  <c r="G114" i="12" s="1"/>
  <c r="F114" i="12" s="1"/>
  <c r="F116" i="12"/>
  <c r="E116" i="12"/>
  <c r="F115" i="12"/>
  <c r="E114" i="12"/>
  <c r="D114" i="12"/>
  <c r="F113" i="12"/>
  <c r="G112" i="12"/>
  <c r="G110" i="12" s="1"/>
  <c r="F112" i="12"/>
  <c r="E112" i="12"/>
  <c r="E110" i="12" s="1"/>
  <c r="F111" i="12"/>
  <c r="D110" i="12"/>
  <c r="F109" i="12"/>
  <c r="G108" i="12"/>
  <c r="G106" i="12" s="1"/>
  <c r="F106" i="12" s="1"/>
  <c r="F108" i="12"/>
  <c r="E108" i="12"/>
  <c r="F107" i="12"/>
  <c r="E106" i="12"/>
  <c r="D106" i="12"/>
  <c r="F105" i="12"/>
  <c r="G104" i="12"/>
  <c r="G102" i="12" s="1"/>
  <c r="F102" i="12" s="1"/>
  <c r="F104" i="12"/>
  <c r="E104" i="12"/>
  <c r="E102" i="12" s="1"/>
  <c r="F103" i="12"/>
  <c r="D102" i="12"/>
  <c r="F101" i="12"/>
  <c r="G100" i="12"/>
  <c r="G98" i="12" s="1"/>
  <c r="E100" i="12"/>
  <c r="E98" i="12" s="1"/>
  <c r="F99" i="12"/>
  <c r="D98" i="12"/>
  <c r="D93" i="12" s="1"/>
  <c r="F97" i="12"/>
  <c r="G96" i="12"/>
  <c r="F96" i="12" s="1"/>
  <c r="E96" i="12"/>
  <c r="E94" i="12" s="1"/>
  <c r="F95" i="12"/>
  <c r="D94" i="12"/>
  <c r="F92" i="12"/>
  <c r="F91" i="12"/>
  <c r="F90" i="12"/>
  <c r="F89" i="12"/>
  <c r="G88" i="12"/>
  <c r="F88" i="12" s="1"/>
  <c r="F87" i="12"/>
  <c r="E86" i="12"/>
  <c r="D86" i="12"/>
  <c r="D81" i="12" s="1"/>
  <c r="F85" i="12"/>
  <c r="G84" i="12"/>
  <c r="G82" i="12" s="1"/>
  <c r="F84" i="12"/>
  <c r="E84" i="12"/>
  <c r="E82" i="12" s="1"/>
  <c r="E81" i="12" s="1"/>
  <c r="F83" i="12"/>
  <c r="D82" i="12"/>
  <c r="F80" i="12"/>
  <c r="G79" i="12"/>
  <c r="F79" i="12" s="1"/>
  <c r="E79" i="12"/>
  <c r="E77" i="12" s="1"/>
  <c r="E76" i="12" s="1"/>
  <c r="F78" i="12"/>
  <c r="D77" i="12"/>
  <c r="D76" i="12" s="1"/>
  <c r="F74" i="12"/>
  <c r="F73" i="12"/>
  <c r="F72" i="12"/>
  <c r="G71" i="12"/>
  <c r="F71" i="12" s="1"/>
  <c r="F70" i="12"/>
  <c r="F69" i="12"/>
  <c r="F68" i="12"/>
  <c r="G67" i="12"/>
  <c r="F67" i="12" s="1"/>
  <c r="F66" i="12"/>
  <c r="E65" i="12"/>
  <c r="D65" i="12"/>
  <c r="E64" i="12"/>
  <c r="D64" i="12"/>
  <c r="F63" i="12"/>
  <c r="F62" i="12"/>
  <c r="F61" i="12"/>
  <c r="G60" i="12"/>
  <c r="G58" i="12" s="1"/>
  <c r="F58" i="12" s="1"/>
  <c r="F60" i="12"/>
  <c r="F59" i="12"/>
  <c r="E58" i="12"/>
  <c r="D58" i="12"/>
  <c r="F57" i="12"/>
  <c r="F56" i="12"/>
  <c r="G55" i="12"/>
  <c r="F55" i="12"/>
  <c r="F54" i="12"/>
  <c r="F53" i="12"/>
  <c r="G52" i="12"/>
  <c r="F52" i="12" s="1"/>
  <c r="F51" i="12"/>
  <c r="E50" i="12"/>
  <c r="D50" i="12"/>
  <c r="F49" i="12"/>
  <c r="F48" i="12"/>
  <c r="F47" i="12"/>
  <c r="F46" i="12"/>
  <c r="G45" i="12"/>
  <c r="G43" i="12" s="1"/>
  <c r="F43" i="12" s="1"/>
  <c r="F45" i="12"/>
  <c r="F44" i="12"/>
  <c r="F42" i="12"/>
  <c r="F41" i="12"/>
  <c r="G40" i="12"/>
  <c r="F40" i="12" s="1"/>
  <c r="F39" i="12"/>
  <c r="F38" i="12"/>
  <c r="G37" i="12"/>
  <c r="F37" i="12" s="1"/>
  <c r="F36" i="12"/>
  <c r="F35" i="12"/>
  <c r="F34" i="12"/>
  <c r="F33" i="12"/>
  <c r="F32" i="12"/>
  <c r="G31" i="12"/>
  <c r="F31" i="12"/>
  <c r="F30" i="12"/>
  <c r="E28" i="12"/>
  <c r="D28" i="12"/>
  <c r="F27" i="12"/>
  <c r="F26" i="12"/>
  <c r="F25" i="12"/>
  <c r="F24" i="12"/>
  <c r="G23" i="12"/>
  <c r="G21" i="12" s="1"/>
  <c r="E23" i="12"/>
  <c r="F22" i="12"/>
  <c r="E20" i="12"/>
  <c r="D20" i="12"/>
  <c r="F19" i="12"/>
  <c r="G18" i="12"/>
  <c r="F18" i="12"/>
  <c r="F17" i="12"/>
  <c r="F16" i="12"/>
  <c r="F15" i="12"/>
  <c r="F14" i="12"/>
  <c r="G13" i="12"/>
  <c r="G11" i="12" s="1"/>
  <c r="E13" i="12"/>
  <c r="E11" i="12" s="1"/>
  <c r="E10" i="12" s="1"/>
  <c r="E9" i="12" s="1"/>
  <c r="F12" i="12"/>
  <c r="D11" i="12"/>
  <c r="D10" i="12" s="1"/>
  <c r="D9" i="12" s="1"/>
  <c r="G197" i="12" l="1"/>
  <c r="G196" i="12" s="1"/>
  <c r="G195" i="12" s="1"/>
  <c r="F195" i="12" s="1"/>
  <c r="G177" i="12"/>
  <c r="G137" i="12"/>
  <c r="F137" i="12" s="1"/>
  <c r="G123" i="12"/>
  <c r="F124" i="12"/>
  <c r="F100" i="12"/>
  <c r="G94" i="12"/>
  <c r="G93" i="12" s="1"/>
  <c r="G77" i="12"/>
  <c r="G76" i="12" s="1"/>
  <c r="G65" i="12"/>
  <c r="G64" i="12" s="1"/>
  <c r="F64" i="12" s="1"/>
  <c r="G29" i="12"/>
  <c r="D75" i="12"/>
  <c r="D8" i="12" s="1"/>
  <c r="D7" i="12" s="1"/>
  <c r="D6" i="12" s="1"/>
  <c r="D5" i="12" s="1"/>
  <c r="F162" i="12"/>
  <c r="G161" i="12"/>
  <c r="F161" i="12" s="1"/>
  <c r="F29" i="12"/>
  <c r="F110" i="12"/>
  <c r="F123" i="12"/>
  <c r="F11" i="12"/>
  <c r="G10" i="12"/>
  <c r="F130" i="12"/>
  <c r="G129" i="12"/>
  <c r="F129" i="12" s="1"/>
  <c r="F196" i="12"/>
  <c r="F221" i="12"/>
  <c r="G220" i="12"/>
  <c r="F220" i="12" s="1"/>
  <c r="E93" i="12"/>
  <c r="E75" i="12" s="1"/>
  <c r="E8" i="12" s="1"/>
  <c r="E7" i="12" s="1"/>
  <c r="E6" i="12" s="1"/>
  <c r="E5" i="12" s="1"/>
  <c r="F77" i="12"/>
  <c r="G81" i="12"/>
  <c r="F81" i="12" s="1"/>
  <c r="F98" i="12"/>
  <c r="G147" i="12"/>
  <c r="F147" i="12" s="1"/>
  <c r="F148" i="12"/>
  <c r="G188" i="12"/>
  <c r="F188" i="12" s="1"/>
  <c r="F189" i="12"/>
  <c r="F21" i="12"/>
  <c r="G20" i="12"/>
  <c r="F20" i="12" s="1"/>
  <c r="G50" i="12"/>
  <c r="F50" i="12" s="1"/>
  <c r="G86" i="12"/>
  <c r="F86" i="12" s="1"/>
  <c r="G183" i="12"/>
  <c r="G211" i="12"/>
  <c r="G216" i="12"/>
  <c r="F132" i="12"/>
  <c r="F150" i="12"/>
  <c r="F164" i="12"/>
  <c r="F172" i="12"/>
  <c r="F23" i="12"/>
  <c r="F65" i="12"/>
  <c r="F82" i="12"/>
  <c r="F13" i="12"/>
  <c r="F190" i="12"/>
  <c r="D25" i="5"/>
  <c r="E25" i="5"/>
  <c r="F197" i="12" l="1"/>
  <c r="G176" i="12"/>
  <c r="F176" i="12" s="1"/>
  <c r="F177" i="12"/>
  <c r="F94" i="12"/>
  <c r="F76" i="12"/>
  <c r="G75" i="12"/>
  <c r="F75" i="12" s="1"/>
  <c r="F10" i="12"/>
  <c r="G28" i="12"/>
  <c r="F28" i="12" s="1"/>
  <c r="F93" i="12"/>
  <c r="F216" i="12"/>
  <c r="G215" i="12"/>
  <c r="F215" i="12" s="1"/>
  <c r="F211" i="12"/>
  <c r="G202" i="12"/>
  <c r="F183" i="12"/>
  <c r="G182" i="12"/>
  <c r="F149" i="10"/>
  <c r="F153" i="10"/>
  <c r="E151" i="10"/>
  <c r="D151" i="10"/>
  <c r="E147" i="10"/>
  <c r="D147" i="10"/>
  <c r="D146" i="10" s="1"/>
  <c r="F261" i="10"/>
  <c r="F256" i="10"/>
  <c r="F243" i="10"/>
  <c r="F239" i="10"/>
  <c r="F235" i="10"/>
  <c r="F225" i="10"/>
  <c r="E216" i="10"/>
  <c r="E215" i="10" s="1"/>
  <c r="E214" i="10" s="1"/>
  <c r="F216" i="10"/>
  <c r="D216" i="10"/>
  <c r="D215" i="10" s="1"/>
  <c r="D214" i="10" s="1"/>
  <c r="F211" i="10"/>
  <c r="F209" i="10"/>
  <c r="E209" i="10"/>
  <c r="E208" i="10" s="1"/>
  <c r="D209" i="10"/>
  <c r="D208" i="10" s="1"/>
  <c r="F205" i="10"/>
  <c r="F192" i="10"/>
  <c r="F184" i="10"/>
  <c r="E146" i="10" l="1"/>
  <c r="F215" i="10"/>
  <c r="F208" i="10"/>
  <c r="F151" i="10"/>
  <c r="F147" i="10"/>
  <c r="G9" i="12"/>
  <c r="F9" i="12" s="1"/>
  <c r="F182" i="12"/>
  <c r="G175" i="12"/>
  <c r="F175" i="12" s="1"/>
  <c r="F202" i="12"/>
  <c r="G201" i="12"/>
  <c r="F201" i="12" s="1"/>
  <c r="F169" i="10"/>
  <c r="F166" i="10"/>
  <c r="F159" i="10"/>
  <c r="F141" i="10"/>
  <c r="F128" i="10"/>
  <c r="F124" i="10"/>
  <c r="F120" i="10"/>
  <c r="F116" i="10"/>
  <c r="F112" i="10"/>
  <c r="F108" i="10"/>
  <c r="F104" i="10"/>
  <c r="F96" i="10"/>
  <c r="F92" i="10"/>
  <c r="F87" i="10"/>
  <c r="F75" i="10"/>
  <c r="F79" i="10"/>
  <c r="F62" i="10"/>
  <c r="F57" i="10"/>
  <c r="F54" i="10"/>
  <c r="F46" i="10"/>
  <c r="F44" i="10" s="1"/>
  <c r="F32" i="10"/>
  <c r="F41" i="10"/>
  <c r="F38" i="10"/>
  <c r="F19" i="10"/>
  <c r="F146" i="10" l="1"/>
  <c r="F214" i="10"/>
  <c r="F30" i="10"/>
  <c r="G8" i="12"/>
  <c r="F24" i="10"/>
  <c r="E24" i="10"/>
  <c r="E22" i="10" s="1"/>
  <c r="F14" i="10"/>
  <c r="E14" i="10"/>
  <c r="F12" i="10" l="1"/>
  <c r="E12" i="10"/>
  <c r="F8" i="12"/>
  <c r="G7" i="12"/>
  <c r="F22" i="10"/>
  <c r="F254" i="10"/>
  <c r="F245" i="10" s="1"/>
  <c r="F241" i="10"/>
  <c r="F237" i="10"/>
  <c r="F233" i="10"/>
  <c r="F190" i="10"/>
  <c r="F182" i="10"/>
  <c r="F157" i="10"/>
  <c r="F139" i="10"/>
  <c r="F132" i="10"/>
  <c r="F126" i="10"/>
  <c r="F73" i="10"/>
  <c r="F60" i="10"/>
  <c r="F52" i="10"/>
  <c r="D12" i="10"/>
  <c r="D11" i="10" s="1"/>
  <c r="D21" i="10"/>
  <c r="D52" i="10"/>
  <c r="D60" i="10"/>
  <c r="D73" i="10"/>
  <c r="D72" i="10" s="1"/>
  <c r="D85" i="10"/>
  <c r="D84" i="10" s="1"/>
  <c r="D90" i="10"/>
  <c r="D94" i="10"/>
  <c r="D102" i="10"/>
  <c r="D106" i="10"/>
  <c r="D110" i="10"/>
  <c r="D114" i="10"/>
  <c r="D118" i="10"/>
  <c r="D122" i="10"/>
  <c r="D126" i="10"/>
  <c r="D132" i="10"/>
  <c r="D131" i="10" s="1"/>
  <c r="D139" i="10"/>
  <c r="D138" i="10" s="1"/>
  <c r="D157" i="10"/>
  <c r="D156" i="10" s="1"/>
  <c r="D182" i="10"/>
  <c r="D190" i="10"/>
  <c r="D203" i="10"/>
  <c r="D202" i="10" s="1"/>
  <c r="D201" i="10" s="1"/>
  <c r="D223" i="10"/>
  <c r="D222" i="10" s="1"/>
  <c r="D221" i="10" s="1"/>
  <c r="D233" i="10"/>
  <c r="D237" i="10"/>
  <c r="D241" i="10"/>
  <c r="D254" i="10"/>
  <c r="D245" i="10" s="1"/>
  <c r="D259" i="10"/>
  <c r="D258" i="10" s="1"/>
  <c r="F228" i="10" l="1"/>
  <c r="F138" i="10"/>
  <c r="F21" i="10"/>
  <c r="F72" i="10"/>
  <c r="F7" i="12"/>
  <c r="G6" i="12"/>
  <c r="F156" i="10"/>
  <c r="F131" i="10"/>
  <c r="D29" i="10"/>
  <c r="D10" i="10" s="1"/>
  <c r="D89" i="10"/>
  <c r="F29" i="10"/>
  <c r="D101" i="10"/>
  <c r="F181" i="10"/>
  <c r="D181" i="10"/>
  <c r="D228" i="10"/>
  <c r="D227" i="10" s="1"/>
  <c r="D117" i="3"/>
  <c r="F6" i="12" l="1"/>
  <c r="G5" i="12"/>
  <c r="F5" i="12" s="1"/>
  <c r="D83" i="10"/>
  <c r="D9" i="10" s="1"/>
  <c r="D8" i="10" s="1"/>
  <c r="D7" i="10" s="1"/>
  <c r="D6" i="10" s="1"/>
  <c r="I285" i="3"/>
  <c r="I284" i="3" s="1"/>
  <c r="I283" i="3" s="1"/>
  <c r="I282" i="3" s="1"/>
  <c r="G285" i="3"/>
  <c r="G284" i="3" s="1"/>
  <c r="G283" i="3" s="1"/>
  <c r="G282" i="3" s="1"/>
  <c r="E285" i="3"/>
  <c r="E284" i="3" s="1"/>
  <c r="E283" i="3" s="1"/>
  <c r="E282" i="3" s="1"/>
  <c r="H284" i="3"/>
  <c r="H283" i="3" s="1"/>
  <c r="H282" i="3" s="1"/>
  <c r="F284" i="3"/>
  <c r="F283" i="3" s="1"/>
  <c r="F282" i="3" s="1"/>
  <c r="D284" i="3"/>
  <c r="D283" i="3" s="1"/>
  <c r="D282" i="3" s="1"/>
  <c r="E259" i="10" l="1"/>
  <c r="E8" i="5"/>
  <c r="E258" i="10" l="1"/>
  <c r="F259" i="10"/>
  <c r="F258" i="10" l="1"/>
  <c r="G38" i="4"/>
  <c r="G37" i="4" s="1"/>
  <c r="G35" i="4"/>
  <c r="G34" i="4" s="1"/>
  <c r="G28" i="4"/>
  <c r="G23" i="4"/>
  <c r="G19" i="4"/>
  <c r="G10" i="4" s="1"/>
  <c r="G18" i="4"/>
  <c r="G17" i="4" s="1"/>
  <c r="G16" i="4"/>
  <c r="G15" i="4"/>
  <c r="G13" i="4"/>
  <c r="E25" i="4"/>
  <c r="E19" i="4"/>
  <c r="E11" i="4"/>
  <c r="I281" i="3"/>
  <c r="I280" i="3" s="1"/>
  <c r="I279" i="3" s="1"/>
  <c r="G281" i="3"/>
  <c r="G280" i="3" s="1"/>
  <c r="G279" i="3" s="1"/>
  <c r="E281" i="3"/>
  <c r="E280" i="3" s="1"/>
  <c r="E279" i="3" s="1"/>
  <c r="H280" i="3"/>
  <c r="H279" i="3" s="1"/>
  <c r="F280" i="3"/>
  <c r="F279" i="3" s="1"/>
  <c r="D280" i="3"/>
  <c r="D279" i="3" s="1"/>
  <c r="I274" i="3"/>
  <c r="I273" i="3" s="1"/>
  <c r="I272" i="3" s="1"/>
  <c r="G274" i="3"/>
  <c r="G273" i="3" s="1"/>
  <c r="G272" i="3" s="1"/>
  <c r="E274" i="3"/>
  <c r="E273" i="3" s="1"/>
  <c r="E272" i="3" s="1"/>
  <c r="H273" i="3"/>
  <c r="H272" i="3" s="1"/>
  <c r="F273" i="3"/>
  <c r="F272" i="3" s="1"/>
  <c r="D273" i="3"/>
  <c r="D272" i="3" s="1"/>
  <c r="I258" i="3"/>
  <c r="I257" i="3" s="1"/>
  <c r="I256" i="3" s="1"/>
  <c r="G258" i="3"/>
  <c r="G257" i="3" s="1"/>
  <c r="G256" i="3" s="1"/>
  <c r="E258" i="3"/>
  <c r="E257" i="3" s="1"/>
  <c r="E256" i="3" s="1"/>
  <c r="H257" i="3"/>
  <c r="H256" i="3" s="1"/>
  <c r="F257" i="3"/>
  <c r="F256" i="3" s="1"/>
  <c r="D257" i="3"/>
  <c r="D256" i="3" s="1"/>
  <c r="I249" i="3"/>
  <c r="I248" i="3" s="1"/>
  <c r="I247" i="3" s="1"/>
  <c r="G249" i="3"/>
  <c r="G248" i="3" s="1"/>
  <c r="G246" i="3" s="1"/>
  <c r="G245" i="3" s="1"/>
  <c r="E249" i="3"/>
  <c r="E248" i="3" s="1"/>
  <c r="E246" i="3" s="1"/>
  <c r="E245" i="3" s="1"/>
  <c r="H248" i="3"/>
  <c r="H246" i="3" s="1"/>
  <c r="H245" i="3" s="1"/>
  <c r="F248" i="3"/>
  <c r="F246" i="3" s="1"/>
  <c r="F245" i="3" s="1"/>
  <c r="D248" i="3"/>
  <c r="D246" i="3" s="1"/>
  <c r="D245" i="3" s="1"/>
  <c r="F237" i="3"/>
  <c r="I238" i="3"/>
  <c r="G238" i="3"/>
  <c r="E238" i="3"/>
  <c r="I138" i="3"/>
  <c r="I137" i="3" s="1"/>
  <c r="G138" i="3"/>
  <c r="G137" i="3" s="1"/>
  <c r="E138" i="3"/>
  <c r="E137" i="3" s="1"/>
  <c r="H137" i="3"/>
  <c r="F137" i="3"/>
  <c r="F134" i="3" s="1"/>
  <c r="D137" i="3"/>
  <c r="I131" i="3"/>
  <c r="I130" i="3" s="1"/>
  <c r="G131" i="3"/>
  <c r="G130" i="3" s="1"/>
  <c r="E131" i="3"/>
  <c r="E130" i="3" s="1"/>
  <c r="H130" i="3"/>
  <c r="F130" i="3"/>
  <c r="D130" i="3"/>
  <c r="I129" i="3"/>
  <c r="I128" i="3" s="1"/>
  <c r="G129" i="3"/>
  <c r="G128" i="3" s="1"/>
  <c r="E129" i="3"/>
  <c r="E128" i="3" s="1"/>
  <c r="H128" i="3"/>
  <c r="F128" i="3"/>
  <c r="D128" i="3"/>
  <c r="I127" i="3"/>
  <c r="I126" i="3" s="1"/>
  <c r="G127" i="3"/>
  <c r="G126" i="3" s="1"/>
  <c r="E127" i="3"/>
  <c r="E126" i="3" s="1"/>
  <c r="H126" i="3"/>
  <c r="F126" i="3"/>
  <c r="D126" i="3"/>
  <c r="I125" i="3"/>
  <c r="I124" i="3" s="1"/>
  <c r="G125" i="3"/>
  <c r="G124" i="3" s="1"/>
  <c r="E125" i="3"/>
  <c r="E124" i="3" s="1"/>
  <c r="H124" i="3"/>
  <c r="F124" i="3"/>
  <c r="D124" i="3"/>
  <c r="F12" i="3"/>
  <c r="F227" i="10" l="1"/>
  <c r="I246" i="3"/>
  <c r="I245" i="3" s="1"/>
  <c r="G9" i="4" l="1"/>
  <c r="E157" i="10"/>
  <c r="E60" i="10"/>
  <c r="E190" i="10"/>
  <c r="E182" i="10"/>
  <c r="E139" i="10"/>
  <c r="E132" i="10"/>
  <c r="E126" i="10"/>
  <c r="E94" i="10"/>
  <c r="E52" i="10"/>
  <c r="E29" i="10" s="1"/>
  <c r="E254" i="10" l="1"/>
  <c r="E237" i="10"/>
  <c r="E245" i="10" l="1"/>
  <c r="E102" i="10"/>
  <c r="F203" i="10"/>
  <c r="E106" i="10"/>
  <c r="F223" i="10"/>
  <c r="F110" i="10"/>
  <c r="E114" i="10"/>
  <c r="F85" i="10"/>
  <c r="E118" i="10"/>
  <c r="E90" i="10"/>
  <c r="E122" i="10"/>
  <c r="E110" i="10"/>
  <c r="E203" i="10"/>
  <c r="E223" i="10"/>
  <c r="E85" i="10"/>
  <c r="E131" i="10"/>
  <c r="E241" i="10"/>
  <c r="E233" i="10"/>
  <c r="E21" i="10"/>
  <c r="E138" i="10"/>
  <c r="H195" i="3"/>
  <c r="F195" i="3"/>
  <c r="D195" i="3"/>
  <c r="F202" i="10" l="1"/>
  <c r="F222" i="10"/>
  <c r="E222" i="10"/>
  <c r="E84" i="10"/>
  <c r="F84" i="10"/>
  <c r="E202" i="10"/>
  <c r="E201" i="10" s="1"/>
  <c r="F122" i="10"/>
  <c r="F102" i="10"/>
  <c r="F90" i="10"/>
  <c r="F114" i="10"/>
  <c r="F106" i="10"/>
  <c r="F118" i="10"/>
  <c r="E101" i="10"/>
  <c r="E228" i="10"/>
  <c r="E89" i="10"/>
  <c r="E72" i="10"/>
  <c r="E181" i="10"/>
  <c r="E156" i="10"/>
  <c r="H144" i="3"/>
  <c r="I144" i="3" s="1"/>
  <c r="F144" i="3"/>
  <c r="G144" i="3" s="1"/>
  <c r="D144" i="3"/>
  <c r="I145" i="3"/>
  <c r="G145" i="3"/>
  <c r="E145" i="3"/>
  <c r="E144" i="3" s="1"/>
  <c r="D153" i="3"/>
  <c r="H149" i="3"/>
  <c r="F149" i="3"/>
  <c r="D149" i="3"/>
  <c r="H146" i="3"/>
  <c r="F146" i="3"/>
  <c r="D146" i="3"/>
  <c r="H141" i="3"/>
  <c r="H140" i="3" s="1"/>
  <c r="F141" i="3"/>
  <c r="F140" i="3" s="1"/>
  <c r="D141" i="3"/>
  <c r="D106" i="3"/>
  <c r="H94" i="3"/>
  <c r="F94" i="3"/>
  <c r="D94" i="3"/>
  <c r="H59" i="3"/>
  <c r="F59" i="3"/>
  <c r="D59" i="3"/>
  <c r="H83" i="3"/>
  <c r="F83" i="3"/>
  <c r="D83" i="3"/>
  <c r="H78" i="3"/>
  <c r="F78" i="3"/>
  <c r="H269" i="3"/>
  <c r="H268" i="3" s="1"/>
  <c r="F269" i="3"/>
  <c r="F268" i="3" s="1"/>
  <c r="D269" i="3"/>
  <c r="D268" i="3" s="1"/>
  <c r="I271" i="3"/>
  <c r="G271" i="3"/>
  <c r="E271" i="3"/>
  <c r="I270" i="3"/>
  <c r="G270" i="3"/>
  <c r="E270" i="3"/>
  <c r="H262" i="3"/>
  <c r="H261" i="3" s="1"/>
  <c r="F262" i="3"/>
  <c r="F261" i="3" s="1"/>
  <c r="D262" i="3"/>
  <c r="D261" i="3" s="1"/>
  <c r="E264" i="3"/>
  <c r="G264" i="3"/>
  <c r="I264" i="3"/>
  <c r="H243" i="3"/>
  <c r="F243" i="3"/>
  <c r="D243" i="3"/>
  <c r="H237" i="3"/>
  <c r="D237" i="3"/>
  <c r="H235" i="3"/>
  <c r="F235" i="3"/>
  <c r="D235" i="3"/>
  <c r="I239" i="3"/>
  <c r="I237" i="3" s="1"/>
  <c r="G239" i="3"/>
  <c r="G237" i="3" s="1"/>
  <c r="E239" i="3"/>
  <c r="E237" i="3" s="1"/>
  <c r="I236" i="3"/>
  <c r="I235" i="3" s="1"/>
  <c r="G236" i="3"/>
  <c r="G235" i="3" s="1"/>
  <c r="E236" i="3"/>
  <c r="E235" i="3" s="1"/>
  <c r="H230" i="3"/>
  <c r="F230" i="3"/>
  <c r="D230" i="3"/>
  <c r="H227" i="3"/>
  <c r="F227" i="3"/>
  <c r="D227" i="3"/>
  <c r="H225" i="3"/>
  <c r="F225" i="3"/>
  <c r="D225" i="3"/>
  <c r="H220" i="3"/>
  <c r="F220" i="3"/>
  <c r="D220" i="3"/>
  <c r="H217" i="3"/>
  <c r="F217" i="3"/>
  <c r="D217" i="3"/>
  <c r="H212" i="3"/>
  <c r="F212" i="3"/>
  <c r="D212" i="3"/>
  <c r="H209" i="3"/>
  <c r="F209" i="3"/>
  <c r="D209" i="3"/>
  <c r="H205" i="3"/>
  <c r="F205" i="3"/>
  <c r="I208" i="3"/>
  <c r="G208" i="3"/>
  <c r="E208" i="3"/>
  <c r="D205" i="3"/>
  <c r="H203" i="3"/>
  <c r="F203" i="3"/>
  <c r="D203" i="3"/>
  <c r="I204" i="3"/>
  <c r="I203" i="3" s="1"/>
  <c r="G204" i="3"/>
  <c r="G203" i="3" s="1"/>
  <c r="E204" i="3"/>
  <c r="E203" i="3" s="1"/>
  <c r="I200" i="3"/>
  <c r="I199" i="3" s="1"/>
  <c r="G200" i="3"/>
  <c r="G199" i="3" s="1"/>
  <c r="E200" i="3"/>
  <c r="E199" i="3" s="1"/>
  <c r="H199" i="3"/>
  <c r="F199" i="3"/>
  <c r="D199" i="3"/>
  <c r="F191" i="3"/>
  <c r="D191" i="3"/>
  <c r="H188" i="3"/>
  <c r="F188" i="3"/>
  <c r="D188" i="3"/>
  <c r="H191" i="3"/>
  <c r="I190" i="3"/>
  <c r="G190" i="3"/>
  <c r="E190" i="3"/>
  <c r="H184" i="3"/>
  <c r="I184" i="3" s="1"/>
  <c r="F184" i="3"/>
  <c r="D184" i="3"/>
  <c r="H181" i="3"/>
  <c r="F181" i="3"/>
  <c r="D181" i="3"/>
  <c r="D180" i="3" s="1"/>
  <c r="I185" i="3"/>
  <c r="G185" i="3"/>
  <c r="G184" i="3" s="1"/>
  <c r="E185" i="3"/>
  <c r="E184" i="3" s="1"/>
  <c r="I183" i="3"/>
  <c r="G183" i="3"/>
  <c r="E183" i="3"/>
  <c r="I182" i="3"/>
  <c r="G182" i="3"/>
  <c r="E182" i="3"/>
  <c r="I179" i="3"/>
  <c r="I178" i="3" s="1"/>
  <c r="I177" i="3" s="1"/>
  <c r="G179" i="3"/>
  <c r="G178" i="3" s="1"/>
  <c r="G177" i="3" s="1"/>
  <c r="E179" i="3"/>
  <c r="E178" i="3" s="1"/>
  <c r="E177" i="3" s="1"/>
  <c r="H178" i="3"/>
  <c r="H177" i="3" s="1"/>
  <c r="F178" i="3"/>
  <c r="F177" i="3" s="1"/>
  <c r="D178" i="3"/>
  <c r="D177" i="3" s="1"/>
  <c r="I176" i="3"/>
  <c r="I175" i="3" s="1"/>
  <c r="I174" i="3" s="1"/>
  <c r="G176" i="3"/>
  <c r="G175" i="3" s="1"/>
  <c r="G174" i="3" s="1"/>
  <c r="E176" i="3"/>
  <c r="E175" i="3" s="1"/>
  <c r="E174" i="3" s="1"/>
  <c r="H175" i="3"/>
  <c r="H174" i="3" s="1"/>
  <c r="F175" i="3"/>
  <c r="F174" i="3" s="1"/>
  <c r="D175" i="3"/>
  <c r="I173" i="3"/>
  <c r="I172" i="3" s="1"/>
  <c r="I171" i="3" s="1"/>
  <c r="G173" i="3"/>
  <c r="G172" i="3" s="1"/>
  <c r="G171" i="3" s="1"/>
  <c r="E173" i="3"/>
  <c r="E172" i="3" s="1"/>
  <c r="E171" i="3" s="1"/>
  <c r="H172" i="3"/>
  <c r="H171" i="3" s="1"/>
  <c r="F172" i="3"/>
  <c r="F171" i="3" s="1"/>
  <c r="D172" i="3"/>
  <c r="D171" i="3" s="1"/>
  <c r="I170" i="3"/>
  <c r="I169" i="3" s="1"/>
  <c r="I168" i="3" s="1"/>
  <c r="G170" i="3"/>
  <c r="G169" i="3" s="1"/>
  <c r="G168" i="3" s="1"/>
  <c r="E170" i="3"/>
  <c r="E169" i="3" s="1"/>
  <c r="E168" i="3" s="1"/>
  <c r="H169" i="3"/>
  <c r="H168" i="3" s="1"/>
  <c r="F169" i="3"/>
  <c r="F168" i="3" s="1"/>
  <c r="D169" i="3"/>
  <c r="D168" i="3" s="1"/>
  <c r="I167" i="3"/>
  <c r="I166" i="3" s="1"/>
  <c r="I165" i="3" s="1"/>
  <c r="G167" i="3"/>
  <c r="G166" i="3" s="1"/>
  <c r="G165" i="3" s="1"/>
  <c r="E167" i="3"/>
  <c r="E166" i="3" s="1"/>
  <c r="E165" i="3" s="1"/>
  <c r="H166" i="3"/>
  <c r="H165" i="3" s="1"/>
  <c r="F166" i="3"/>
  <c r="F165" i="3" s="1"/>
  <c r="D166" i="3"/>
  <c r="D165" i="3" s="1"/>
  <c r="H153" i="3"/>
  <c r="F153" i="3"/>
  <c r="I154" i="3"/>
  <c r="I153" i="3" s="1"/>
  <c r="G154" i="3"/>
  <c r="G153" i="3" s="1"/>
  <c r="E154" i="3"/>
  <c r="E153" i="3" s="1"/>
  <c r="I152" i="3"/>
  <c r="G152" i="3"/>
  <c r="E152" i="3"/>
  <c r="I151" i="3"/>
  <c r="G151" i="3"/>
  <c r="E151" i="3"/>
  <c r="H135" i="3"/>
  <c r="H134" i="3" s="1"/>
  <c r="F135" i="3"/>
  <c r="D135" i="3"/>
  <c r="D134" i="3" s="1"/>
  <c r="I136" i="3"/>
  <c r="I135" i="3" s="1"/>
  <c r="I134" i="3" s="1"/>
  <c r="G136" i="3"/>
  <c r="G135" i="3" s="1"/>
  <c r="G134" i="3" s="1"/>
  <c r="E136" i="3"/>
  <c r="E135" i="3" s="1"/>
  <c r="E134" i="3" s="1"/>
  <c r="E83" i="10" l="1"/>
  <c r="E221" i="10"/>
  <c r="F221" i="10"/>
  <c r="E227" i="10"/>
  <c r="F201" i="10"/>
  <c r="F101" i="10"/>
  <c r="E11" i="10"/>
  <c r="E10" i="10" s="1"/>
  <c r="D140" i="3"/>
  <c r="G269" i="3"/>
  <c r="G268" i="3" s="1"/>
  <c r="I269" i="3"/>
  <c r="I268" i="3" s="1"/>
  <c r="H187" i="3"/>
  <c r="E234" i="3"/>
  <c r="D234" i="3"/>
  <c r="F143" i="3"/>
  <c r="F139" i="3" s="1"/>
  <c r="F180" i="3"/>
  <c r="F202" i="3"/>
  <c r="G234" i="3"/>
  <c r="F234" i="3"/>
  <c r="H143" i="3"/>
  <c r="H139" i="3" s="1"/>
  <c r="H180" i="3"/>
  <c r="H202" i="3"/>
  <c r="I234" i="3"/>
  <c r="H234" i="3"/>
  <c r="D143" i="3"/>
  <c r="D174" i="3"/>
  <c r="D187" i="3"/>
  <c r="F187" i="3"/>
  <c r="D202" i="3"/>
  <c r="E269" i="3"/>
  <c r="E268" i="3" s="1"/>
  <c r="G181" i="3"/>
  <c r="G180" i="3" s="1"/>
  <c r="I181" i="3"/>
  <c r="I180" i="3" s="1"/>
  <c r="E181" i="3"/>
  <c r="E180" i="3" s="1"/>
  <c r="H122" i="3"/>
  <c r="F122" i="3"/>
  <c r="D122" i="3"/>
  <c r="I123" i="3"/>
  <c r="I122" i="3" s="1"/>
  <c r="G123" i="3"/>
  <c r="G122" i="3" s="1"/>
  <c r="E123" i="3"/>
  <c r="E122" i="3" s="1"/>
  <c r="H108" i="3"/>
  <c r="F108" i="3"/>
  <c r="D108" i="3"/>
  <c r="I109" i="3"/>
  <c r="I108" i="3" s="1"/>
  <c r="G109" i="3"/>
  <c r="G108" i="3" s="1"/>
  <c r="E109" i="3"/>
  <c r="E108" i="3" s="1"/>
  <c r="H106" i="3"/>
  <c r="F106" i="3"/>
  <c r="H104" i="3"/>
  <c r="F104" i="3"/>
  <c r="D104" i="3"/>
  <c r="I107" i="3"/>
  <c r="I106" i="3" s="1"/>
  <c r="G107" i="3"/>
  <c r="G106" i="3" s="1"/>
  <c r="E107" i="3"/>
  <c r="E106" i="3" s="1"/>
  <c r="I105" i="3"/>
  <c r="I104" i="3" s="1"/>
  <c r="G105" i="3"/>
  <c r="G104" i="3" s="1"/>
  <c r="E105" i="3"/>
  <c r="E104" i="3" s="1"/>
  <c r="H101" i="3"/>
  <c r="F101" i="3"/>
  <c r="D101" i="3"/>
  <c r="H99" i="3"/>
  <c r="F99" i="3"/>
  <c r="D99" i="3"/>
  <c r="I100" i="3"/>
  <c r="I99" i="3" s="1"/>
  <c r="G100" i="3"/>
  <c r="G99" i="3" s="1"/>
  <c r="E100" i="3"/>
  <c r="E99" i="3" s="1"/>
  <c r="H96" i="3"/>
  <c r="F96" i="3"/>
  <c r="D96" i="3"/>
  <c r="I98" i="3"/>
  <c r="G98" i="3"/>
  <c r="E98" i="3"/>
  <c r="I97" i="3"/>
  <c r="G97" i="3"/>
  <c r="E97" i="3"/>
  <c r="I95" i="3"/>
  <c r="I94" i="3" s="1"/>
  <c r="G95" i="3"/>
  <c r="G94" i="3" s="1"/>
  <c r="E95" i="3"/>
  <c r="E94" i="3" s="1"/>
  <c r="H88" i="3"/>
  <c r="F88" i="3"/>
  <c r="D88" i="3"/>
  <c r="H86" i="3"/>
  <c r="F86" i="3"/>
  <c r="D86" i="3"/>
  <c r="E87" i="3"/>
  <c r="E86" i="3" s="1"/>
  <c r="H91" i="3"/>
  <c r="F91" i="3"/>
  <c r="D91" i="3"/>
  <c r="I92" i="3"/>
  <c r="I91" i="3" s="1"/>
  <c r="G92" i="3"/>
  <c r="G91" i="3" s="1"/>
  <c r="E92" i="3"/>
  <c r="E91" i="3" s="1"/>
  <c r="I87" i="3"/>
  <c r="I86" i="3" s="1"/>
  <c r="G87" i="3"/>
  <c r="G86" i="3" s="1"/>
  <c r="F11" i="10" l="1"/>
  <c r="D139" i="3"/>
  <c r="D103" i="3"/>
  <c r="D93" i="3"/>
  <c r="F85" i="3"/>
  <c r="G103" i="3"/>
  <c r="H103" i="3"/>
  <c r="H85" i="3"/>
  <c r="I103" i="3"/>
  <c r="F93" i="3"/>
  <c r="H93" i="3"/>
  <c r="D85" i="3"/>
  <c r="E103" i="3"/>
  <c r="F103" i="3"/>
  <c r="G96" i="3"/>
  <c r="I96" i="3"/>
  <c r="E96" i="3"/>
  <c r="I84" i="3"/>
  <c r="G84" i="3"/>
  <c r="E84" i="3"/>
  <c r="E83" i="3" s="1"/>
  <c r="I83" i="3"/>
  <c r="G83" i="3"/>
  <c r="I82" i="3"/>
  <c r="G82" i="3"/>
  <c r="E82" i="3"/>
  <c r="I81" i="3"/>
  <c r="G81" i="3"/>
  <c r="E81" i="3"/>
  <c r="I80" i="3"/>
  <c r="G80" i="3"/>
  <c r="E80" i="3"/>
  <c r="I79" i="3"/>
  <c r="G79" i="3"/>
  <c r="E79" i="3"/>
  <c r="I77" i="3"/>
  <c r="I76" i="3" s="1"/>
  <c r="G77" i="3"/>
  <c r="G76" i="3" s="1"/>
  <c r="E77" i="3"/>
  <c r="E76" i="3" s="1"/>
  <c r="H76" i="3"/>
  <c r="F76" i="3"/>
  <c r="D76" i="3"/>
  <c r="I63" i="3"/>
  <c r="G63" i="3"/>
  <c r="E63" i="3"/>
  <c r="I62" i="3"/>
  <c r="G62" i="3"/>
  <c r="E62" i="3"/>
  <c r="I60" i="3"/>
  <c r="G60" i="3"/>
  <c r="E60" i="3"/>
  <c r="G58" i="3"/>
  <c r="H43" i="3"/>
  <c r="F43" i="3"/>
  <c r="D43" i="3"/>
  <c r="I44" i="3"/>
  <c r="I43" i="3" s="1"/>
  <c r="G44" i="3"/>
  <c r="G43" i="3" s="1"/>
  <c r="E44" i="3"/>
  <c r="E43" i="3" s="1"/>
  <c r="I27" i="3"/>
  <c r="G27" i="3"/>
  <c r="E27" i="3"/>
  <c r="E9" i="10" l="1"/>
  <c r="E8" i="10" s="1"/>
  <c r="F10" i="10"/>
  <c r="E78" i="3"/>
  <c r="G78" i="3"/>
  <c r="I78" i="3"/>
  <c r="E7" i="10" l="1"/>
  <c r="E28" i="4"/>
  <c r="E6" i="10" l="1"/>
  <c r="I38" i="3"/>
  <c r="I36" i="3"/>
  <c r="I35" i="3"/>
  <c r="I34" i="3"/>
  <c r="I33" i="3"/>
  <c r="I31" i="3"/>
  <c r="I30" i="3"/>
  <c r="I29" i="3"/>
  <c r="I28" i="3"/>
  <c r="I26" i="3"/>
  <c r="I25" i="3"/>
  <c r="I24" i="3"/>
  <c r="I23" i="3"/>
  <c r="I21" i="3"/>
  <c r="I20" i="3"/>
  <c r="I19" i="3"/>
  <c r="I18" i="3"/>
  <c r="I17" i="3"/>
  <c r="I15" i="3"/>
  <c r="I14" i="3"/>
  <c r="I13" i="3"/>
  <c r="I102" i="3"/>
  <c r="I101" i="3" s="1"/>
  <c r="I93" i="3" s="1"/>
  <c r="I49" i="3"/>
  <c r="I47" i="3"/>
  <c r="I46" i="3"/>
  <c r="I42" i="3"/>
  <c r="I120" i="3"/>
  <c r="I114" i="3"/>
  <c r="H117" i="3"/>
  <c r="H112" i="3"/>
  <c r="I229" i="3" l="1"/>
  <c r="I233" i="3"/>
  <c r="I231" i="3"/>
  <c r="I230" i="3" s="1"/>
  <c r="I228" i="3"/>
  <c r="I226" i="3"/>
  <c r="I225" i="3" s="1"/>
  <c r="I278" i="3"/>
  <c r="I267" i="3"/>
  <c r="I266" i="3" s="1"/>
  <c r="I263" i="3"/>
  <c r="I262" i="3" s="1"/>
  <c r="I261" i="3" s="1"/>
  <c r="I255" i="3"/>
  <c r="I244" i="3"/>
  <c r="I243" i="3" s="1"/>
  <c r="I222" i="3"/>
  <c r="I221" i="3"/>
  <c r="I219" i="3"/>
  <c r="I218" i="3"/>
  <c r="I216" i="3"/>
  <c r="I215" i="3"/>
  <c r="I214" i="3"/>
  <c r="I213" i="3"/>
  <c r="I211" i="3"/>
  <c r="I210" i="3"/>
  <c r="I207" i="3"/>
  <c r="I206" i="3"/>
  <c r="I198" i="3"/>
  <c r="I196" i="3"/>
  <c r="I195" i="3" s="1"/>
  <c r="I192" i="3"/>
  <c r="I191" i="3" s="1"/>
  <c r="I189" i="3"/>
  <c r="I188" i="3" s="1"/>
  <c r="I187" i="3" l="1"/>
  <c r="I227" i="3"/>
  <c r="I220" i="3"/>
  <c r="I209" i="3"/>
  <c r="I217" i="3"/>
  <c r="I212" i="3"/>
  <c r="I205" i="3"/>
  <c r="I202" i="3" l="1"/>
  <c r="I164" i="3" l="1"/>
  <c r="I150" i="3"/>
  <c r="I149" i="3" s="1"/>
  <c r="I148" i="3"/>
  <c r="I147" i="3"/>
  <c r="I142" i="3"/>
  <c r="I141" i="3" s="1"/>
  <c r="I140" i="3" s="1"/>
  <c r="I146" i="3" l="1"/>
  <c r="I143" i="3" s="1"/>
  <c r="I139" i="3" s="1"/>
  <c r="I121" i="3"/>
  <c r="I119" i="3"/>
  <c r="I116" i="3"/>
  <c r="I113" i="3"/>
  <c r="I90" i="3"/>
  <c r="I89" i="3"/>
  <c r="I71" i="3"/>
  <c r="I72" i="3"/>
  <c r="I73" i="3"/>
  <c r="I75" i="3"/>
  <c r="I64" i="3"/>
  <c r="I65" i="3"/>
  <c r="I66" i="3"/>
  <c r="I61" i="3"/>
  <c r="I58" i="3"/>
  <c r="I57" i="3"/>
  <c r="I56" i="3"/>
  <c r="I55" i="3"/>
  <c r="I53" i="3"/>
  <c r="H37" i="3"/>
  <c r="H32" i="3"/>
  <c r="H277" i="3"/>
  <c r="H276" i="3" s="1"/>
  <c r="H275" i="3" s="1"/>
  <c r="H266" i="3"/>
  <c r="H265" i="3" s="1"/>
  <c r="H260" i="3" s="1"/>
  <c r="H254" i="3"/>
  <c r="H253" i="3" s="1"/>
  <c r="H232" i="3"/>
  <c r="H224" i="3" s="1"/>
  <c r="H223" i="3" s="1"/>
  <c r="H197" i="3"/>
  <c r="H194" i="3" s="1"/>
  <c r="H163" i="3"/>
  <c r="H162" i="3" s="1"/>
  <c r="H161" i="3" s="1"/>
  <c r="H115" i="3"/>
  <c r="H111" i="3" s="1"/>
  <c r="H69" i="3"/>
  <c r="H54" i="3"/>
  <c r="H52" i="3"/>
  <c r="H259" i="3" l="1"/>
  <c r="H51" i="3"/>
  <c r="I51" i="3" s="1"/>
  <c r="I59" i="3"/>
  <c r="H242" i="3"/>
  <c r="H241" i="3" s="1"/>
  <c r="H240" i="3" s="1"/>
  <c r="I88" i="3"/>
  <c r="I85" i="3" s="1"/>
  <c r="I117" i="3"/>
  <c r="I112" i="3"/>
  <c r="E38" i="4"/>
  <c r="H22" i="3"/>
  <c r="H16" i="3"/>
  <c r="H110" i="3"/>
  <c r="H252" i="3"/>
  <c r="H251" i="3" s="1"/>
  <c r="H193" i="3"/>
  <c r="H12" i="3"/>
  <c r="H11" i="3" l="1"/>
  <c r="H201" i="3"/>
  <c r="H186" i="3"/>
  <c r="H50" i="3"/>
  <c r="H10" i="3" l="1"/>
  <c r="I11" i="3"/>
  <c r="E35" i="4" l="1"/>
  <c r="G150" i="3" l="1"/>
  <c r="G149" i="3" s="1"/>
  <c r="E150" i="3"/>
  <c r="E149" i="3" s="1"/>
  <c r="G222" i="3"/>
  <c r="E222" i="3"/>
  <c r="G189" i="3"/>
  <c r="G188" i="3" s="1"/>
  <c r="E189" i="3"/>
  <c r="E188" i="3" s="1"/>
  <c r="F32" i="3"/>
  <c r="E19" i="5" l="1"/>
  <c r="D19" i="5"/>
  <c r="E37" i="4"/>
  <c r="E34" i="4"/>
  <c r="E23" i="4"/>
  <c r="E10" i="4" s="1"/>
  <c r="E9" i="4" l="1"/>
  <c r="E40" i="4"/>
  <c r="F266" i="3" l="1"/>
  <c r="F277" i="3"/>
  <c r="D277" i="3"/>
  <c r="D266" i="3"/>
  <c r="D265" i="3" l="1"/>
  <c r="D260" i="3" s="1"/>
  <c r="D276" i="3"/>
  <c r="D275" i="3" s="1"/>
  <c r="F276" i="3"/>
  <c r="F275" i="3" s="1"/>
  <c r="I265" i="3"/>
  <c r="I260" i="3" s="1"/>
  <c r="F265" i="3"/>
  <c r="F260" i="3" s="1"/>
  <c r="F254" i="3"/>
  <c r="F252" i="3" s="1"/>
  <c r="I254" i="3"/>
  <c r="D254" i="3"/>
  <c r="F232" i="3"/>
  <c r="F224" i="3" s="1"/>
  <c r="F223" i="3" s="1"/>
  <c r="D232" i="3"/>
  <c r="D224" i="3" s="1"/>
  <c r="E215" i="3"/>
  <c r="G215" i="3"/>
  <c r="F197" i="3"/>
  <c r="F194" i="3" s="1"/>
  <c r="D197" i="3"/>
  <c r="D194" i="3" s="1"/>
  <c r="F163" i="3"/>
  <c r="I163" i="3"/>
  <c r="D163" i="3"/>
  <c r="F117" i="3"/>
  <c r="F115" i="3"/>
  <c r="F112" i="3"/>
  <c r="F111" i="3" s="1"/>
  <c r="D115" i="3"/>
  <c r="D112" i="3"/>
  <c r="D111" i="3" s="1"/>
  <c r="F69" i="3"/>
  <c r="D69" i="3"/>
  <c r="F54" i="3"/>
  <c r="D54" i="3"/>
  <c r="F52" i="3"/>
  <c r="F51" i="3" l="1"/>
  <c r="I162" i="3"/>
  <c r="I161" i="3" s="1"/>
  <c r="I253" i="3"/>
  <c r="F253" i="3"/>
  <c r="F251" i="3" s="1"/>
  <c r="D242" i="3"/>
  <c r="F242" i="3"/>
  <c r="F241" i="3" s="1"/>
  <c r="F240" i="3" s="1"/>
  <c r="D162" i="3"/>
  <c r="D161" i="3" s="1"/>
  <c r="D253" i="3"/>
  <c r="F162" i="3"/>
  <c r="F161" i="3" s="1"/>
  <c r="F201" i="3"/>
  <c r="F193" i="3"/>
  <c r="F110" i="3"/>
  <c r="D52" i="3"/>
  <c r="F48" i="3"/>
  <c r="F45" i="3"/>
  <c r="F41" i="3"/>
  <c r="F37" i="3"/>
  <c r="F22" i="3"/>
  <c r="F16" i="3"/>
  <c r="D48" i="3"/>
  <c r="D45" i="3"/>
  <c r="D41" i="3"/>
  <c r="D40" i="3" l="1"/>
  <c r="F40" i="3"/>
  <c r="F39" i="3" s="1"/>
  <c r="D51" i="3"/>
  <c r="I252" i="3"/>
  <c r="I251" i="3" s="1"/>
  <c r="G51" i="3"/>
  <c r="F259" i="3"/>
  <c r="G259" i="3" s="1"/>
  <c r="F11" i="3"/>
  <c r="D37" i="3"/>
  <c r="D32" i="3"/>
  <c r="D22" i="3"/>
  <c r="D16" i="3"/>
  <c r="D12" i="3"/>
  <c r="G221" i="3"/>
  <c r="G220" i="3" s="1"/>
  <c r="G255" i="3"/>
  <c r="G254" i="3" s="1"/>
  <c r="G267" i="3"/>
  <c r="G266" i="3" s="1"/>
  <c r="E278" i="3"/>
  <c r="E277" i="3" s="1"/>
  <c r="E267" i="3"/>
  <c r="E266" i="3" s="1"/>
  <c r="G263" i="3"/>
  <c r="G262" i="3" s="1"/>
  <c r="G261" i="3" s="1"/>
  <c r="E263" i="3"/>
  <c r="E262" i="3" s="1"/>
  <c r="E261" i="3" s="1"/>
  <c r="E255" i="3"/>
  <c r="E254" i="3" s="1"/>
  <c r="D252" i="3"/>
  <c r="D251" i="3" s="1"/>
  <c r="E221" i="3"/>
  <c r="E220" i="3" s="1"/>
  <c r="G198" i="3"/>
  <c r="G197" i="3" s="1"/>
  <c r="G194" i="3" s="1"/>
  <c r="E198" i="3"/>
  <c r="E197" i="3" s="1"/>
  <c r="G196" i="3"/>
  <c r="G195" i="3" s="1"/>
  <c r="E196" i="3"/>
  <c r="E195" i="3" s="1"/>
  <c r="G164" i="3"/>
  <c r="G163" i="3" s="1"/>
  <c r="E164" i="3"/>
  <c r="E163" i="3" s="1"/>
  <c r="G278" i="3"/>
  <c r="G244" i="3"/>
  <c r="G243" i="3" s="1"/>
  <c r="G228" i="3"/>
  <c r="G229" i="3"/>
  <c r="G231" i="3"/>
  <c r="G230" i="3" s="1"/>
  <c r="G233" i="3"/>
  <c r="G226" i="3"/>
  <c r="G225" i="3" s="1"/>
  <c r="G207" i="3"/>
  <c r="G210" i="3"/>
  <c r="G211" i="3"/>
  <c r="G213" i="3"/>
  <c r="G214" i="3"/>
  <c r="G216" i="3"/>
  <c r="G218" i="3"/>
  <c r="G219" i="3"/>
  <c r="G206" i="3"/>
  <c r="G147" i="3"/>
  <c r="G148" i="3"/>
  <c r="G192" i="3"/>
  <c r="G191" i="3" s="1"/>
  <c r="G187" i="3" s="1"/>
  <c r="G142" i="3"/>
  <c r="G141" i="3" s="1"/>
  <c r="G140" i="3" s="1"/>
  <c r="G46" i="3"/>
  <c r="G47" i="3"/>
  <c r="G49" i="3"/>
  <c r="G42" i="3"/>
  <c r="G53" i="3"/>
  <c r="G55" i="3"/>
  <c r="G56" i="3"/>
  <c r="G57" i="3"/>
  <c r="G61" i="3"/>
  <c r="G64" i="3"/>
  <c r="G65" i="3"/>
  <c r="G66" i="3"/>
  <c r="G71" i="3"/>
  <c r="G72" i="3"/>
  <c r="G73" i="3"/>
  <c r="G75" i="3"/>
  <c r="G90" i="3"/>
  <c r="G89" i="3"/>
  <c r="G102" i="3"/>
  <c r="G101" i="3" s="1"/>
  <c r="G93" i="3" s="1"/>
  <c r="G116" i="3"/>
  <c r="G115" i="3" s="1"/>
  <c r="G119" i="3"/>
  <c r="G121" i="3"/>
  <c r="G113" i="3"/>
  <c r="G112" i="3" s="1"/>
  <c r="E116" i="3"/>
  <c r="E115" i="3" s="1"/>
  <c r="E119" i="3"/>
  <c r="E121" i="3"/>
  <c r="E102" i="3"/>
  <c r="E101" i="3" s="1"/>
  <c r="E93" i="3" s="1"/>
  <c r="E90" i="3"/>
  <c r="E142" i="3"/>
  <c r="E141" i="3" s="1"/>
  <c r="E113" i="3"/>
  <c r="E112" i="3" s="1"/>
  <c r="E89" i="3"/>
  <c r="E53" i="3"/>
  <c r="E55" i="3"/>
  <c r="E56" i="3"/>
  <c r="E57" i="3"/>
  <c r="E58" i="3"/>
  <c r="E61" i="3"/>
  <c r="E64" i="3"/>
  <c r="E65" i="3"/>
  <c r="E66" i="3"/>
  <c r="E71" i="3"/>
  <c r="E72" i="3"/>
  <c r="E73" i="3"/>
  <c r="E75" i="3"/>
  <c r="G38" i="3"/>
  <c r="G37" i="3" s="1"/>
  <c r="G36" i="3"/>
  <c r="G35" i="3"/>
  <c r="G34" i="3"/>
  <c r="G33" i="3"/>
  <c r="G31" i="3"/>
  <c r="G30" i="3"/>
  <c r="G29" i="3"/>
  <c r="G28" i="3"/>
  <c r="G26" i="3"/>
  <c r="G25" i="3"/>
  <c r="G24" i="3"/>
  <c r="G23" i="3"/>
  <c r="G21" i="3"/>
  <c r="G20" i="3"/>
  <c r="G19" i="3"/>
  <c r="G18" i="3"/>
  <c r="G17" i="3"/>
  <c r="G15" i="3"/>
  <c r="G14" i="3"/>
  <c r="G13" i="3"/>
  <c r="E20" i="3"/>
  <c r="E15" i="3"/>
  <c r="E244" i="3"/>
  <c r="E243" i="3" s="1"/>
  <c r="E228" i="3"/>
  <c r="E229" i="3"/>
  <c r="E231" i="3"/>
  <c r="E230" i="3" s="1"/>
  <c r="E233" i="3"/>
  <c r="E232" i="3" s="1"/>
  <c r="E226" i="3"/>
  <c r="E225" i="3" s="1"/>
  <c r="E213" i="3"/>
  <c r="E214" i="3"/>
  <c r="E216" i="3"/>
  <c r="E218" i="3"/>
  <c r="E219" i="3"/>
  <c r="E211" i="3"/>
  <c r="E210" i="3"/>
  <c r="E207" i="3"/>
  <c r="E206" i="3"/>
  <c r="E192" i="3"/>
  <c r="E191" i="3" s="1"/>
  <c r="E187" i="3" s="1"/>
  <c r="E148" i="3"/>
  <c r="E147" i="3"/>
  <c r="E49" i="3"/>
  <c r="E48" i="3" s="1"/>
  <c r="E47" i="3"/>
  <c r="E46" i="3"/>
  <c r="E42" i="3"/>
  <c r="E41" i="3" s="1"/>
  <c r="E14" i="3"/>
  <c r="E17" i="3"/>
  <c r="E18" i="3"/>
  <c r="E19" i="3"/>
  <c r="E21" i="3"/>
  <c r="E23" i="3"/>
  <c r="E24" i="3"/>
  <c r="E25" i="3"/>
  <c r="E26" i="3"/>
  <c r="E28" i="3"/>
  <c r="E29" i="3"/>
  <c r="E30" i="3"/>
  <c r="E31" i="3"/>
  <c r="E33" i="3"/>
  <c r="E34" i="3"/>
  <c r="E35" i="3"/>
  <c r="E36" i="3"/>
  <c r="E38" i="3"/>
  <c r="E37" i="3" s="1"/>
  <c r="E13" i="3"/>
  <c r="E194" i="3" l="1"/>
  <c r="G146" i="3"/>
  <c r="G143" i="3" s="1"/>
  <c r="G139" i="3" s="1"/>
  <c r="E146" i="3"/>
  <c r="E143" i="3" s="1"/>
  <c r="G59" i="3"/>
  <c r="E59" i="3"/>
  <c r="G205" i="3"/>
  <c r="E227" i="3"/>
  <c r="E224" i="3" s="1"/>
  <c r="G227" i="3"/>
  <c r="E217" i="3"/>
  <c r="G212" i="3"/>
  <c r="E212" i="3"/>
  <c r="G217" i="3"/>
  <c r="G209" i="3"/>
  <c r="E209" i="3"/>
  <c r="E205" i="3"/>
  <c r="F133" i="3"/>
  <c r="G88" i="3"/>
  <c r="G85" i="3" s="1"/>
  <c r="E88" i="3"/>
  <c r="E85" i="3" s="1"/>
  <c r="F50" i="3"/>
  <c r="H45" i="3"/>
  <c r="G232" i="3"/>
  <c r="G41" i="3"/>
  <c r="G277" i="3"/>
  <c r="G48" i="3"/>
  <c r="H48" i="3"/>
  <c r="F10" i="3"/>
  <c r="G11" i="3"/>
  <c r="G265" i="3"/>
  <c r="G260" i="3" s="1"/>
  <c r="E242" i="3"/>
  <c r="E241" i="3" s="1"/>
  <c r="E240" i="3" s="1"/>
  <c r="G253" i="3"/>
  <c r="E162" i="3"/>
  <c r="E161" i="3" s="1"/>
  <c r="E265" i="3"/>
  <c r="E260" i="3" s="1"/>
  <c r="E276" i="3"/>
  <c r="E275" i="3" s="1"/>
  <c r="E253" i="3"/>
  <c r="E252" i="3" s="1"/>
  <c r="E251" i="3" s="1"/>
  <c r="G162" i="3"/>
  <c r="G161" i="3" s="1"/>
  <c r="I277" i="3"/>
  <c r="I197" i="3"/>
  <c r="E117" i="3"/>
  <c r="E111" i="3" s="1"/>
  <c r="I115" i="3"/>
  <c r="G117" i="3"/>
  <c r="G111" i="3" s="1"/>
  <c r="I52" i="3"/>
  <c r="E52" i="3"/>
  <c r="I54" i="3"/>
  <c r="G69" i="3"/>
  <c r="G54" i="3"/>
  <c r="G52" i="3"/>
  <c r="I69" i="3"/>
  <c r="E54" i="3"/>
  <c r="E69" i="3"/>
  <c r="I45" i="3"/>
  <c r="E12" i="3"/>
  <c r="G12" i="3"/>
  <c r="G22" i="3"/>
  <c r="G32" i="3"/>
  <c r="G16" i="3"/>
  <c r="E45" i="3"/>
  <c r="E40" i="3" s="1"/>
  <c r="G45" i="3"/>
  <c r="E16" i="3"/>
  <c r="E32" i="3"/>
  <c r="E22" i="3"/>
  <c r="D11" i="3"/>
  <c r="E11" i="3" s="1"/>
  <c r="I12" i="3"/>
  <c r="I37" i="3"/>
  <c r="I16" i="3"/>
  <c r="I32" i="3"/>
  <c r="I22" i="3"/>
  <c r="D50" i="3"/>
  <c r="G224" i="3" l="1"/>
  <c r="G223" i="3" s="1"/>
  <c r="G252" i="3"/>
  <c r="G251" i="3" s="1"/>
  <c r="F9" i="3"/>
  <c r="E140" i="3"/>
  <c r="E139" i="3" s="1"/>
  <c r="G202" i="3"/>
  <c r="G201" i="3" s="1"/>
  <c r="I194" i="3"/>
  <c r="I193" i="3" s="1"/>
  <c r="E202" i="3"/>
  <c r="E201" i="3" s="1"/>
  <c r="I111" i="3"/>
  <c r="I110" i="3" s="1"/>
  <c r="G40" i="3"/>
  <c r="E39" i="3"/>
  <c r="G242" i="3"/>
  <c r="G241" i="3" s="1"/>
  <c r="G240" i="3" s="1"/>
  <c r="I186" i="3"/>
  <c r="G10" i="3"/>
  <c r="I48" i="3"/>
  <c r="H41" i="3"/>
  <c r="H40" i="3" s="1"/>
  <c r="I41" i="3"/>
  <c r="G276" i="3"/>
  <c r="G275" i="3" s="1"/>
  <c r="I232" i="3"/>
  <c r="I224" i="3" s="1"/>
  <c r="I223" i="3" s="1"/>
  <c r="E186" i="3"/>
  <c r="I276" i="3"/>
  <c r="I275" i="3" s="1"/>
  <c r="I259" i="3" s="1"/>
  <c r="G193" i="3"/>
  <c r="E193" i="3"/>
  <c r="G186" i="3"/>
  <c r="E223" i="3"/>
  <c r="E110" i="3"/>
  <c r="G110" i="3"/>
  <c r="D201" i="3"/>
  <c r="D186" i="3"/>
  <c r="D110" i="3"/>
  <c r="D241" i="3"/>
  <c r="D240" i="3" s="1"/>
  <c r="E51" i="3"/>
  <c r="D223" i="3"/>
  <c r="D39" i="3"/>
  <c r="D10" i="3"/>
  <c r="I40" i="3" l="1"/>
  <c r="E10" i="3"/>
  <c r="D9" i="3"/>
  <c r="E133" i="3"/>
  <c r="E132" i="3" s="1"/>
  <c r="G133" i="3"/>
  <c r="H39" i="3"/>
  <c r="H9" i="3" s="1"/>
  <c r="G50" i="3"/>
  <c r="I201" i="3"/>
  <c r="I242" i="3"/>
  <c r="I241" i="3" s="1"/>
  <c r="I240" i="3" s="1"/>
  <c r="G39" i="3"/>
  <c r="E50" i="3"/>
  <c r="D259" i="3"/>
  <c r="E259" i="3" s="1"/>
  <c r="G9" i="3" l="1"/>
  <c r="G132" i="3"/>
  <c r="G8" i="3" s="1"/>
  <c r="E9" i="3"/>
  <c r="E8" i="3" s="1"/>
  <c r="D133" i="3" l="1"/>
  <c r="I10" i="3" l="1"/>
  <c r="I39" i="3" l="1"/>
  <c r="E16" i="4" l="1"/>
  <c r="E15" i="4" s="1"/>
  <c r="I50" i="3"/>
  <c r="I9" i="3" s="1"/>
  <c r="I133" i="3" l="1"/>
  <c r="I132" i="3" s="1"/>
  <c r="H133" i="3"/>
  <c r="H132" i="3" s="1"/>
  <c r="E18" i="4" l="1"/>
  <c r="E17" i="4" s="1"/>
  <c r="E13" i="4"/>
  <c r="E8" i="4" l="1"/>
  <c r="E7" i="4" s="1"/>
  <c r="D8" i="5"/>
  <c r="H8" i="3"/>
  <c r="I8" i="3" l="1"/>
  <c r="I7" i="3" s="1"/>
  <c r="I6" i="3" s="1"/>
  <c r="I5" i="3" s="1"/>
  <c r="H7" i="3"/>
  <c r="H6" i="3" s="1"/>
  <c r="H5" i="3" s="1"/>
  <c r="D11" i="5"/>
  <c r="H12" i="4"/>
  <c r="D14" i="5" l="1"/>
  <c r="G8" i="4"/>
  <c r="G7" i="4" l="1"/>
  <c r="H8" i="4"/>
  <c r="E11" i="5" l="1"/>
  <c r="E14" i="5" l="1"/>
  <c r="F186" i="3"/>
  <c r="F132" i="3" s="1"/>
  <c r="F8" i="3" s="1"/>
  <c r="F6" i="3" s="1"/>
  <c r="F7" i="3" l="1"/>
  <c r="G7" i="3" l="1"/>
  <c r="G6" i="3" l="1"/>
  <c r="F5" i="3"/>
  <c r="G5" i="3" s="1"/>
  <c r="D193" i="3"/>
  <c r="D132" i="3" s="1"/>
  <c r="D8" i="3" s="1"/>
  <c r="D7" i="3" l="1"/>
  <c r="E7" i="3" l="1"/>
  <c r="D6" i="3"/>
  <c r="D5" i="3" l="1"/>
  <c r="E5" i="3" s="1"/>
  <c r="E6" i="3"/>
  <c r="F94" i="10"/>
  <c r="F89" i="10" l="1"/>
  <c r="F83" i="10" l="1"/>
  <c r="F9" i="10" s="1"/>
  <c r="G40" i="4"/>
  <c r="F8" i="10" l="1"/>
  <c r="F7" i="10" l="1"/>
  <c r="F6" i="10" l="1"/>
</calcChain>
</file>

<file path=xl/sharedStrings.xml><?xml version="1.0" encoding="utf-8"?>
<sst xmlns="http://schemas.openxmlformats.org/spreadsheetml/2006/main" count="1487" uniqueCount="333">
  <si>
    <t>KONTO</t>
  </si>
  <si>
    <t>POZICIJA</t>
  </si>
  <si>
    <t>VRSTA PRIHODA</t>
  </si>
  <si>
    <t>Razdjel</t>
  </si>
  <si>
    <t>007</t>
  </si>
  <si>
    <t>UO ZA OBRAZOVANJE, KULTURU, SPORT I TEHNIČKU KULTURU</t>
  </si>
  <si>
    <t>Glava</t>
  </si>
  <si>
    <t>00720</t>
  </si>
  <si>
    <t>OBRAZOVANJE</t>
  </si>
  <si>
    <t>Proračunski korisnik</t>
  </si>
  <si>
    <t>Izvor</t>
  </si>
  <si>
    <t>IF-Nenamjenski (opći) prihodi i primici (11001)</t>
  </si>
  <si>
    <t>IF-Županija - decentralizirana sred. za SŠ (48007)</t>
  </si>
  <si>
    <t>IF-Ministarstvo znanosti i obrazovanja za proračunske korisnike (53082)</t>
  </si>
  <si>
    <t>IF-Vlastiti prihodi srednjih škola SVI - (32400)</t>
  </si>
  <si>
    <t>Glavni program</t>
  </si>
  <si>
    <t>Program</t>
  </si>
  <si>
    <t>2201</t>
  </si>
  <si>
    <t>REDOVNA DJELATNOST SŠ-MINIMALNI STANDARD</t>
  </si>
  <si>
    <t>A220101</t>
  </si>
  <si>
    <t>Materijalni rashodi SŠ po kriterijima</t>
  </si>
  <si>
    <t>3211</t>
  </si>
  <si>
    <t>Službena putovanja</t>
  </si>
  <si>
    <t>3213</t>
  </si>
  <si>
    <t>Stručno usavršavanje zaposlenika</t>
  </si>
  <si>
    <t>3221</t>
  </si>
  <si>
    <t>Uredski materijal i ostali materijalni rashodi</t>
  </si>
  <si>
    <t>3222</t>
  </si>
  <si>
    <t>Materijal i sirovine</t>
  </si>
  <si>
    <t>3224</t>
  </si>
  <si>
    <t>Materijal i dijelovi za tekuće i investicijsko održavanje</t>
  </si>
  <si>
    <t>3227</t>
  </si>
  <si>
    <t>Službena, radna i zaštitna odjeća i obuća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</si>
  <si>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</si>
  <si>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</si>
  <si>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</si>
  <si>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</si>
  <si>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</si>
  <si>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</si>
  <si>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</si>
  <si>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</si>
  <si>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</si>
  <si>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</si>
  <si>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</si>
  <si>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</si>
  <si>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</si>
  <si>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</si>
  <si>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</si>
  <si>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</si>
  <si>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</si>
  <si>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</si>
  <si>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</si>
  <si>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</si>
  <si>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</si>
  <si>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</si>
  <si>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</si>
  <si>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Ostali nespomenuti rashodi poslovanja</t>
  </si>
  <si>
    <t>3431</t>
  </si>
  <si>
    <t>Bankarske usluge i usluge platnog prometa</t>
  </si>
  <si>
    <t>A220102</t>
  </si>
  <si>
    <t>Materijalni rashodi SŠ po stvarnom trošku</t>
  </si>
  <si>
    <t>3212</t>
  </si>
  <si>
    <t>Naknade za prijevoz, za rad na terenu i odvojeni život</t>
  </si>
  <si>
    <t>3235</t>
  </si>
  <si>
    <t>Zakupnine i najamnine</t>
  </si>
  <si>
    <t>3292</t>
  </si>
  <si>
    <t>Premije osiguranja</t>
  </si>
  <si>
    <t>A220103</t>
  </si>
  <si>
    <t>Materijalni rashodi SŠ-drugi izvori financiranja</t>
  </si>
  <si>
    <t>3111</t>
  </si>
  <si>
    <t>Plaće za redovan rad</t>
  </si>
  <si>
    <t>3132</t>
  </si>
  <si>
    <t>Doprinosi za obvezno zdravstveno osiguranje</t>
  </si>
  <si>
    <t>3225</t>
  </si>
  <si>
    <t>Sitni inventar i auto gume</t>
  </si>
  <si>
    <t>A220104</t>
  </si>
  <si>
    <t>Plaće i drugi rashodi za zaposlene srednjih škola</t>
  </si>
  <si>
    <t>3121</t>
  </si>
  <si>
    <t>Ostali rashodi za zaposlene</t>
  </si>
  <si>
    <t>PROGRAMI OBRAZOVANJA IZNAD STANDARDA</t>
  </si>
  <si>
    <t>A230165</t>
  </si>
  <si>
    <t>Učenički servis</t>
  </si>
  <si>
    <t>A230184</t>
  </si>
  <si>
    <t>Zavičajna nastava</t>
  </si>
  <si>
    <t>OPREMANJE U SREDNJIM ŠKOLAMA</t>
  </si>
  <si>
    <t>K240602</t>
  </si>
  <si>
    <t>Opremanje biblioteke</t>
  </si>
  <si>
    <t>4241</t>
  </si>
  <si>
    <t>Knjige</t>
  </si>
  <si>
    <t>NAKNADE TROŠKOVA ZAPOSLENIMA</t>
  </si>
  <si>
    <t>RASHODI ZA USLUGE</t>
  </si>
  <si>
    <t>RASHODI ZA MATERIJAL I ENERGIJU</t>
  </si>
  <si>
    <t>OSTALI NESPOMENUTI RASHODI POSLOVANJA</t>
  </si>
  <si>
    <t>OSTALI FINANCIJSKI RASHODI</t>
  </si>
  <si>
    <t>PLAĆE (BRUTO)</t>
  </si>
  <si>
    <t>DOPRINOSI NA PLAĆE</t>
  </si>
  <si>
    <t>OSTALI RASHODI ZA ZAPOSLENE</t>
  </si>
  <si>
    <t>KNJIGE, UM. DJELA I OST IZLOŽ. VRIJEDNOSTI</t>
  </si>
  <si>
    <t>MATERIJALNI RASHODI</t>
  </si>
  <si>
    <t>FINANCIJSKI RASHODI</t>
  </si>
  <si>
    <t>RASHODI POSLOVANJA</t>
  </si>
  <si>
    <t>RASHODI ZA NABAVU NEFINANCIJSKE IMOVINE</t>
  </si>
  <si>
    <t>RASHODI ZA ZAPOSLENE</t>
  </si>
  <si>
    <t>Prihodi od prodaje proizvoda i robe te pruženih usluga</t>
  </si>
  <si>
    <t>Prihodi iz nadležnog proračuna za financiranje redovne djelatnosti proračunskih korisnika</t>
  </si>
  <si>
    <t>Pomoći proračunskim korisnicima iz proračuna koji im nije nadležan</t>
  </si>
  <si>
    <t>Pomoći temeljem prijenosa EU sredstava</t>
  </si>
  <si>
    <t>Pomoći iz inozemstva i od subjekata unutar općeg proračuna</t>
  </si>
  <si>
    <t>Prihodi od prodaje proizvoda i robe te pruženih usluga i prihodi od donacija</t>
  </si>
  <si>
    <t>Prihodi iz nadležnog proračuna i od HZZO-a temeljem ugovornih obveza</t>
  </si>
  <si>
    <t>PRIHODI POSLOVANJA</t>
  </si>
  <si>
    <t>PRIHODI UKUPNO</t>
  </si>
  <si>
    <t>PRIHODI OD PRODAJE NEFINANCIJSKE IMOVINE</t>
  </si>
  <si>
    <t>RASHODI UKUPNO</t>
  </si>
  <si>
    <t>RASHODI  POSLOVANJA</t>
  </si>
  <si>
    <t>RAZLIKA - VIŠAK / MANJAK</t>
  </si>
  <si>
    <t>UKUPAN DONOS VIŠKA/MANJKA IZ PRETHODNE(IH) GODINA</t>
  </si>
  <si>
    <t>VIŠAK/MANJAK IZ PRETHODNE(IH) GODINE KOJI ĆE SE POKRITI/RASPOREDITI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</si>
  <si>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</si>
  <si>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</si>
  <si>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</si>
  <si>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</si>
  <si>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K240601</t>
  </si>
  <si>
    <t>Školski namještaj i oprema</t>
  </si>
  <si>
    <t>Ostale naknade troškova zaposlenima</t>
  </si>
  <si>
    <t>Uređaji, strojevi i oprema za ostale namjene</t>
  </si>
  <si>
    <t>POSTROJENJA I OPREMA</t>
  </si>
  <si>
    <t>Prihodi od prodaje postrojenja i opreme</t>
  </si>
  <si>
    <t>A230102</t>
  </si>
  <si>
    <t>Županijska natjecanja</t>
  </si>
  <si>
    <t>Uredska oprema i namještaj</t>
  </si>
  <si>
    <t>NENAMJENSKI PRIHODI I PRIMICI</t>
  </si>
  <si>
    <t>DECENTRALIZIRANA SREDSTVA ZA SREDNJE ŠKOLE</t>
  </si>
  <si>
    <t>VLASTITI PRIHODI SREDNJIH ŠKOLA</t>
  </si>
  <si>
    <t>POMOĆI NENADLEŽNIH PRORAČUNA</t>
  </si>
  <si>
    <t>MOZAIK 4 - NENAMJENSKI</t>
  </si>
  <si>
    <t>IŽ KNJIGE</t>
  </si>
  <si>
    <t>RAZLIKA PROJEKCIJA</t>
  </si>
  <si>
    <t>MOZAIK 4</t>
  </si>
  <si>
    <t>ZAVIČAJNA+PUN IŽ</t>
  </si>
  <si>
    <t>DOTACIJE + STV. TROŠAK</t>
  </si>
  <si>
    <t>ŠKOLA SVE: MAREDARIJ, O. OD., UČ. SERVIS</t>
  </si>
  <si>
    <t>OS. UČENICI</t>
  </si>
  <si>
    <t>TEKUĆE I KAPITALNE POMOĆI NENADŽENIH PRORAČUNA</t>
  </si>
  <si>
    <t>ERASMUS+ ŠKOLSKA SHEMA</t>
  </si>
  <si>
    <t>AK.</t>
  </si>
  <si>
    <t>POZ.</t>
  </si>
  <si>
    <t>A) SAŽETAK RAČUNA PRIHODA I RASHODA</t>
  </si>
  <si>
    <t>B) SAŽETAK RAČUNA FINACIRANJA</t>
  </si>
  <si>
    <t>C) PRENESENI VIŠAK ILI PRENESENI MANJAK I VIŠEGODIŠNJI PLAN URAVNOTEŽENJA</t>
  </si>
  <si>
    <t>IZVRŠENJE 2021</t>
  </si>
  <si>
    <t>KN</t>
  </si>
  <si>
    <t>EUR</t>
  </si>
  <si>
    <t>Energija</t>
  </si>
  <si>
    <t>Usluge promidžbe i informiranja- vannastavne aktivnosti projekt</t>
  </si>
  <si>
    <t>Računalne usluge- vannastavne aktivnosti projekt</t>
  </si>
  <si>
    <t>Naknade za rad predstavničkih i izvršnih tijela, povjerenstava i sl.</t>
  </si>
  <si>
    <t>IF-Poračunski korisnici za proračunske korisnike (58800)</t>
  </si>
  <si>
    <t>A240202</t>
  </si>
  <si>
    <t>KAPITALNA ULAGANJA U SŠ</t>
  </si>
  <si>
    <t>Naknade građanima i kućanstvima u naravi</t>
  </si>
  <si>
    <t>Donacije od pravnih i fizičkih osoba izvan općeg proračuna</t>
  </si>
  <si>
    <t>Prihodi od prodaje prijevoznih sredstava</t>
  </si>
  <si>
    <t>Tekuće pomoći proračunu iz drugih proračuna</t>
  </si>
  <si>
    <t>Prijenosi između korisnika istog proračuna</t>
  </si>
  <si>
    <t>TEKUĆI PLAN 2022</t>
  </si>
  <si>
    <t>PRORAČUN 2023  KUNE</t>
  </si>
  <si>
    <t>PRORAČUN 2023 EUR</t>
  </si>
  <si>
    <t>Plaće za redovan rad -  sudske presude</t>
  </si>
  <si>
    <t>Doprinosi za obvezno zdravstveno osiguranje -  sudske presude</t>
  </si>
  <si>
    <t>Doprinosi za obvezno zdr. Os. u slučaju nezaposlenosti  -  sudske presude</t>
  </si>
  <si>
    <t>Fiksni tečaj 1 € = 7,5345 hrk</t>
  </si>
  <si>
    <t>Pomoći iz inozemstva i od subjekata unutar općeg proračuna (55042-55291)</t>
  </si>
  <si>
    <t>Pomoći iz inozemstva i od subjekata unutar općeg proračuna  (58800)</t>
  </si>
  <si>
    <t>UKUPNI RASHODI</t>
  </si>
  <si>
    <t>BROJČANA OZNAKA I NAZIV</t>
  </si>
  <si>
    <t>Prihodi od upravnih i adm. pristojbi, pristojbi po pos. propisima i naknada</t>
  </si>
  <si>
    <t>Pomoći iz inozemstva i od subjekata unutar općeg pro.a (53082-53083-53060)</t>
  </si>
  <si>
    <t>Ostali nespom.rashodi poslovanja</t>
  </si>
  <si>
    <t>Naknade troškova osobama izvan radnog odnosa</t>
  </si>
  <si>
    <t>Održavanje i zaštita</t>
  </si>
  <si>
    <t>Instrumenti, uređaji i strojevi</t>
  </si>
  <si>
    <t>Oprema za ostale namjene</t>
  </si>
  <si>
    <t xml:space="preserve">Prihodi za posebne namjene za srednje škole </t>
  </si>
  <si>
    <t xml:space="preserve">Plaće za redovan rad </t>
  </si>
  <si>
    <t>Doprinosi na obvezno zdravstveno osiguranje</t>
  </si>
  <si>
    <t>Osiguranje u slućaju nezaposlenosti</t>
  </si>
  <si>
    <t xml:space="preserve">Naknade za prijevoz </t>
  </si>
  <si>
    <t>A230101</t>
  </si>
  <si>
    <t xml:space="preserve">Materijalni troškovi iznad standarda </t>
  </si>
  <si>
    <t>Nenamjenski prihodi i primici</t>
  </si>
  <si>
    <t>A230139</t>
  </si>
  <si>
    <t>Općina Brtonigla</t>
  </si>
  <si>
    <t>Grad Buje</t>
  </si>
  <si>
    <t>Općina Grožnjan</t>
  </si>
  <si>
    <t>Grad Novigrad</t>
  </si>
  <si>
    <t>Grad Poreč</t>
  </si>
  <si>
    <t>Općina Tar-Vabriga</t>
  </si>
  <si>
    <t>Donacije za srednje škole</t>
  </si>
  <si>
    <t>A230140</t>
  </si>
  <si>
    <t>Sufinanciranje redovne djelatnosti</t>
  </si>
  <si>
    <t>A230145</t>
  </si>
  <si>
    <t xml:space="preserve">Vježbeničke tvrtke za ekonomiste </t>
  </si>
  <si>
    <t>Službena, radna odjeća i obuća</t>
  </si>
  <si>
    <t>OSTELE NAKNADE GRAĐANIMA I KUĆANSTVIMA</t>
  </si>
  <si>
    <t>Naknade građanima i kućanstvima u novcu</t>
  </si>
  <si>
    <t>Kominukacijska oprema</t>
  </si>
  <si>
    <t>A230204</t>
  </si>
  <si>
    <t>Provedba kurikuluma</t>
  </si>
  <si>
    <t>Ministarstvo znanosti, obrazovanja i sporta</t>
  </si>
  <si>
    <t>KNJIGE</t>
  </si>
  <si>
    <t>K240413</t>
  </si>
  <si>
    <t>Ostale institucije za srednje škole</t>
  </si>
  <si>
    <t>Dodatna ulaganja na građevinskim objektima</t>
  </si>
  <si>
    <t>DODATNA ULAGANJA NA GRAĐEV.OBJEKTIMA</t>
  </si>
  <si>
    <t>Oprema za održavanje i zaštitu</t>
  </si>
  <si>
    <t>NAKNADE TROŠKOVA OSOBAMA IZVAN RADNOG ODNOSA</t>
  </si>
  <si>
    <t>Maturalne zabave</t>
  </si>
  <si>
    <t>TSŠ Leonardo da Vinci</t>
  </si>
  <si>
    <t xml:space="preserve">NAKNADE GRAĐANIMA I KUĆANSTVIMA </t>
  </si>
  <si>
    <t>082-17097 TSŠ-SMSI Leonardo da Vinci Buje-Buie</t>
  </si>
  <si>
    <t>TSŠ-SMSI Leonardo da Vinci Buje-Buie</t>
  </si>
  <si>
    <t>OSTALE INSTITUCIJE</t>
  </si>
  <si>
    <t>PRIHODI ZA POSEBNE NAMJENE</t>
  </si>
  <si>
    <t>MZOS</t>
  </si>
  <si>
    <t>DONACIJE</t>
  </si>
  <si>
    <t>Zatezne kamate</t>
  </si>
  <si>
    <t>KAZNE, PENALI I NAKNADE ŠTETE</t>
  </si>
  <si>
    <t>Investicijsko održavanje srednjih škola</t>
  </si>
  <si>
    <t>Investicijsko održavanje SŠ-iznad standarda</t>
  </si>
  <si>
    <t>Decentralizirana sredstva za kapitalno ulag.</t>
  </si>
  <si>
    <t>EU PROJEKTI</t>
  </si>
  <si>
    <t>K240604</t>
  </si>
  <si>
    <t>Opremanje kabineta</t>
  </si>
  <si>
    <t>FINANCIJSKI PLAN 2023.</t>
  </si>
  <si>
    <t>FINANCIJSKI PLAN 2023.  KUNE</t>
  </si>
  <si>
    <t>RAZLIKA</t>
  </si>
  <si>
    <t>1.IZMJENE I DOPUNE</t>
  </si>
  <si>
    <t xml:space="preserve">FINANCIJSKI PLAN 2023. </t>
  </si>
  <si>
    <t>OSTALI NESPOMENUTI RASHODI</t>
  </si>
  <si>
    <t>NAKNADE TROŠKOVA OSOBAMA ZVAN RAD.ODN.</t>
  </si>
  <si>
    <t>DOPRINOSI ZA OBVEZNO OSIGURANJE</t>
  </si>
  <si>
    <t>NAKNADE TROŠKOVA OSOBAMA IZV.RAD.ODN.</t>
  </si>
  <si>
    <t>PRISTOJBE I NAKNADE</t>
  </si>
  <si>
    <t>MATERIJAL I SIROVINE</t>
  </si>
  <si>
    <t>A230209</t>
  </si>
  <si>
    <t>Menstrualne higijenske potrepštine</t>
  </si>
  <si>
    <t>Ministarstvo rada, mirov.susatava, obitelji i soc.pol.</t>
  </si>
  <si>
    <t>TEKUĆE DONACIJE U NARAVI</t>
  </si>
  <si>
    <t>INVESTICIJSKO ODRŽAVANJE SREDNJIH ŠKOLA</t>
  </si>
  <si>
    <t>A240201</t>
  </si>
  <si>
    <t>Investicijsko održavanje SŠ-min.standard</t>
  </si>
  <si>
    <t>Decentralizirana sredstva za srednje škole</t>
  </si>
  <si>
    <t>Usluge tekućeg i inv.održavanja</t>
  </si>
  <si>
    <t>A230148</t>
  </si>
  <si>
    <t>Financiranje učenika sa posebnim potrebama</t>
  </si>
  <si>
    <t xml:space="preserve">Ministarstvo znanosti i obrazovanja </t>
  </si>
  <si>
    <t>MZOS-fin.učenika sa poseb.potrebama</t>
  </si>
  <si>
    <t>2. IZMJENE I DOPUNE</t>
  </si>
  <si>
    <t>A230176</t>
  </si>
  <si>
    <t>Državno natjecanje</t>
  </si>
  <si>
    <t xml:space="preserve">Agencija za odgoj i obrazovanje </t>
  </si>
  <si>
    <t>OSTALI NESP.RASHODI POSLOVANJA</t>
  </si>
  <si>
    <t>I. OPĆI DIO</t>
  </si>
  <si>
    <t xml:space="preserve">A. RAČUN PRIHODA I RASHODA </t>
  </si>
  <si>
    <t>RASHODI PREMA FUNKCIJSKOJ KLASIFIKACIJI</t>
  </si>
  <si>
    <t>09 Obrazovanje</t>
  </si>
  <si>
    <t>092 Srednjoškolsko obrazovanje</t>
  </si>
  <si>
    <t>Razred</t>
  </si>
  <si>
    <t>Skupina</t>
  </si>
  <si>
    <t>Naziv prihoda</t>
  </si>
  <si>
    <t>Prihodi poslovanja</t>
  </si>
  <si>
    <t>Vlastiti prihodi</t>
  </si>
  <si>
    <t>Min.znanosti i obrazovanja</t>
  </si>
  <si>
    <t>Agencija za odgoj i obrazovanje</t>
  </si>
  <si>
    <t>Min.rada, mirov.sustava i soc.pol.</t>
  </si>
  <si>
    <t>Pomoći nenadležnih proračuna</t>
  </si>
  <si>
    <t>Ostale institucije</t>
  </si>
  <si>
    <t>Prihodi od imovine</t>
  </si>
  <si>
    <t>Prihodi od upravnih i administrativnih pristojbi</t>
  </si>
  <si>
    <t>Prihodi za posebne namjene za SŠ</t>
  </si>
  <si>
    <t>Prihodi iz nadležnog proračuna</t>
  </si>
  <si>
    <t>Decentralizirana sredstva za SŠ</t>
  </si>
  <si>
    <t>Ukupni prihodi</t>
  </si>
  <si>
    <t>Naziv rashoda</t>
  </si>
  <si>
    <t>Rashodi poslovanja</t>
  </si>
  <si>
    <t>Rashodi za zaposlene</t>
  </si>
  <si>
    <t>Pomoći</t>
  </si>
  <si>
    <t>Materijalni rashodi</t>
  </si>
  <si>
    <t>MZO za proračunske korisnike</t>
  </si>
  <si>
    <t>Grad Buje za proračunske korisnike</t>
  </si>
  <si>
    <t>Financijski rashodi</t>
  </si>
  <si>
    <t>NAKNADE GRAĐANIMA I KUĆ.</t>
  </si>
  <si>
    <t>OSTALI RASHODI</t>
  </si>
  <si>
    <t xml:space="preserve">Ministarst.rada, mirov. sustava, obitelji i soc.pol. </t>
  </si>
  <si>
    <t>Rashodi za nabavu nefinancijske imovine</t>
  </si>
  <si>
    <t>Dec.sredstva za kapitalno ulaganje</t>
  </si>
  <si>
    <t>Rashodi za nabavu proizvedene dugotrajne imovine</t>
  </si>
  <si>
    <t>Opći prihodi i primici</t>
  </si>
  <si>
    <t>Proračunski korisnici za pror.korisnike</t>
  </si>
  <si>
    <t>Rashodi za nabavu neproizvedene dug.imovine</t>
  </si>
  <si>
    <t>Ukupni rashodi</t>
  </si>
  <si>
    <t xml:space="preserve">KLASA: </t>
  </si>
  <si>
    <t>Predsjednik školskog odbora:</t>
  </si>
  <si>
    <t xml:space="preserve">URBROJ: </t>
  </si>
  <si>
    <t>Giordano Trani</t>
  </si>
  <si>
    <t>MZOS-financ. Uč. sa poseb.potrebama</t>
  </si>
  <si>
    <t xml:space="preserve">Donacije </t>
  </si>
  <si>
    <t>Prihodi za posebne namjene</t>
  </si>
  <si>
    <t>Gradovi i Općine</t>
  </si>
  <si>
    <t>Vlastiti prihodi učenički servis</t>
  </si>
  <si>
    <t>Dec.sredstva prethodne godine</t>
  </si>
  <si>
    <t>FINANCIJSKI PLAN 2024.</t>
  </si>
  <si>
    <t>Plan 2024.</t>
  </si>
  <si>
    <t xml:space="preserve">FINANCIJSKI PLAN 2024. </t>
  </si>
  <si>
    <t>Decentralizirana sredstva za kapitalno za srednje škole</t>
  </si>
  <si>
    <t>Namjenski prihodi i primici</t>
  </si>
  <si>
    <t>Ministarstvo znanosti i obrazovanja za pror.korisnike</t>
  </si>
  <si>
    <t>1.IZMJENE I DOPUNE PLANA 2024.</t>
  </si>
  <si>
    <t>1.Izmjene i dopune plana 2024.</t>
  </si>
  <si>
    <t>1. Izmjene i dopune plana 2024.</t>
  </si>
  <si>
    <t>2105-21-01/24-1</t>
  </si>
  <si>
    <t>2.IZMJENE I DOPUNE PLANA 2024.</t>
  </si>
  <si>
    <t>Indeks 3/1*100</t>
  </si>
  <si>
    <t>2. Izmjene i dopune plana 2024.</t>
  </si>
  <si>
    <t>2.Izmjene i dopune plana 2024.</t>
  </si>
  <si>
    <t>2. IZMJENE I DOPUNE FINANCIJSKOG PLANA ZA 2024. GODINU</t>
  </si>
  <si>
    <t>2. IZMJENE I DOPUNE FINANCIJSKOG PLANA ZA 2024.GODINU</t>
  </si>
  <si>
    <t>A230189</t>
  </si>
  <si>
    <t>Mentorstvo</t>
  </si>
  <si>
    <t>Indeks 3/2*100</t>
  </si>
  <si>
    <t>Buje, 24.09.2024.</t>
  </si>
  <si>
    <t>400-02/24-01/2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</si>
</sst>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  <numFmt numFmtId="165" formatCode="_-* #,##0.00\ [$kn-41A]_-;\-* #,##0.00\ [$kn-41A]_-;_-* &quot;-&quot;??\ [$kn-41A]_-;_-@_-"/>
    <numFmt numFmtId="166" formatCode="_-* #,##0.00000\ [$€-1]_-;\-* #,##0.00000\ [$€-1]_-;_-* &quot;-&quot;?????\ [$€-1]_-;_-@_-"/>
    <numFmt numFmtId="167" formatCode="#,##0.00000"/>
    <numFmt numFmtId="168" formatCode="#,##0.00;[Red]#,##0.00"/>
  </numFmts>
  <fonts count="5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rgb="FF7030A0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b/>
      <i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2"/>
      <color theme="1"/>
      <name val="Arial"/>
      <family val="2"/>
      <charset val="238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4" fontId="18" fillId="0" borderId="0" applyFont="0" applyFill="0" applyBorder="0" applyAlignment="0" applyProtection="0"/>
  </cellStyleXfs>
  <cellXfs count="651">
    <xf numFmtId="0" fontId="0" fillId="0" borderId="0" xfId="0"/>
    <xf numFmtId="4" fontId="4" fillId="0" borderId="0" xfId="0" applyNumberFormat="1" applyFont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left" wrapText="1"/>
    </xf>
    <xf numFmtId="0" fontId="4" fillId="0" borderId="0" xfId="0" applyFont="1" applyAlignment="1"/>
    <xf numFmtId="0" fontId="9" fillId="7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9" fillId="7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4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4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/>
    <xf numFmtId="0" fontId="12" fillId="0" borderId="1" xfId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4" borderId="7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right"/>
    </xf>
    <xf numFmtId="0" fontId="4" fillId="4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4" fontId="2" fillId="0" borderId="0" xfId="0" applyNumberFormat="1" applyFont="1"/>
    <xf numFmtId="4" fontId="4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right"/>
    </xf>
    <xf numFmtId="0" fontId="4" fillId="2" borderId="7" xfId="0" applyFont="1" applyFill="1" applyBorder="1" applyAlignment="1">
      <alignment horizontal="left" vertical="center"/>
    </xf>
    <xf numFmtId="165" fontId="4" fillId="2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/>
    </xf>
    <xf numFmtId="165" fontId="9" fillId="7" borderId="1" xfId="0" applyNumberFormat="1" applyFont="1" applyFill="1" applyBorder="1" applyAlignment="1">
      <alignment horizontal="right" vertical="center"/>
    </xf>
    <xf numFmtId="165" fontId="9" fillId="3" borderId="1" xfId="0" applyNumberFormat="1" applyFont="1" applyFill="1" applyBorder="1" applyAlignment="1">
      <alignment horizontal="right" vertical="center"/>
    </xf>
    <xf numFmtId="165" fontId="4" fillId="4" borderId="1" xfId="0" applyNumberFormat="1" applyFont="1" applyFill="1" applyBorder="1" applyAlignment="1">
      <alignment horizontal="right" vertical="center"/>
    </xf>
    <xf numFmtId="165" fontId="2" fillId="5" borderId="1" xfId="0" applyNumberFormat="1" applyFont="1" applyFill="1" applyBorder="1" applyAlignment="1">
      <alignment horizontal="right" vertical="center"/>
    </xf>
    <xf numFmtId="165" fontId="2" fillId="6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2" fillId="6" borderId="7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4" fontId="7" fillId="0" borderId="3" xfId="0" quotePrefix="1" applyNumberFormat="1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3" borderId="18" xfId="0" applyNumberFormat="1" applyFont="1" applyFill="1" applyBorder="1" applyAlignment="1">
      <alignment horizontal="center" wrapText="1"/>
    </xf>
    <xf numFmtId="164" fontId="2" fillId="0" borderId="7" xfId="0" applyNumberFormat="1" applyFont="1" applyFill="1" applyBorder="1" applyAlignment="1">
      <alignment horizontal="right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2" fillId="2" borderId="19" xfId="0" applyNumberFormat="1" applyFont="1" applyFill="1" applyBorder="1" applyAlignment="1">
      <alignment horizontal="right" vertical="center"/>
    </xf>
    <xf numFmtId="164" fontId="4" fillId="2" borderId="19" xfId="0" applyNumberFormat="1" applyFont="1" applyFill="1" applyBorder="1" applyAlignment="1">
      <alignment horizontal="right" vertical="center"/>
    </xf>
    <xf numFmtId="164" fontId="2" fillId="0" borderId="19" xfId="0" applyNumberFormat="1" applyFont="1" applyFill="1" applyBorder="1" applyAlignment="1">
      <alignment horizontal="right" vertical="center"/>
    </xf>
    <xf numFmtId="0" fontId="2" fillId="6" borderId="5" xfId="0" applyFont="1" applyFill="1" applyBorder="1" applyAlignment="1">
      <alignment horizontal="left" vertical="center"/>
    </xf>
    <xf numFmtId="165" fontId="2" fillId="6" borderId="5" xfId="0" applyNumberFormat="1" applyFont="1" applyFill="1" applyBorder="1" applyAlignment="1">
      <alignment horizontal="right" vertical="center"/>
    </xf>
    <xf numFmtId="164" fontId="2" fillId="6" borderId="5" xfId="0" applyNumberFormat="1" applyFont="1" applyFill="1" applyBorder="1" applyAlignment="1">
      <alignment horizontal="right" vertical="center"/>
    </xf>
    <xf numFmtId="165" fontId="3" fillId="2" borderId="6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5" fontId="4" fillId="2" borderId="5" xfId="0" applyNumberFormat="1" applyFont="1" applyFill="1" applyBorder="1" applyAlignment="1">
      <alignment horizontal="right" vertical="center"/>
    </xf>
    <xf numFmtId="0" fontId="9" fillId="7" borderId="1" xfId="0" applyFont="1" applyFill="1" applyBorder="1" applyAlignment="1">
      <alignment vertical="center"/>
    </xf>
    <xf numFmtId="0" fontId="9" fillId="7" borderId="7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165" fontId="2" fillId="0" borderId="7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9" fillId="7" borderId="7" xfId="0" applyNumberFormat="1" applyFont="1" applyFill="1" applyBorder="1" applyAlignment="1">
      <alignment horizontal="right" vertical="center"/>
    </xf>
    <xf numFmtId="164" fontId="9" fillId="3" borderId="7" xfId="0" applyNumberFormat="1" applyFont="1" applyFill="1" applyBorder="1" applyAlignment="1">
      <alignment horizontal="right" vertical="center"/>
    </xf>
    <xf numFmtId="164" fontId="4" fillId="4" borderId="7" xfId="0" applyNumberFormat="1" applyFont="1" applyFill="1" applyBorder="1" applyAlignment="1">
      <alignment horizontal="right" vertical="center"/>
    </xf>
    <xf numFmtId="164" fontId="2" fillId="5" borderId="7" xfId="0" applyNumberFormat="1" applyFont="1" applyFill="1" applyBorder="1" applyAlignment="1">
      <alignment horizontal="right" vertical="center"/>
    </xf>
    <xf numFmtId="164" fontId="2" fillId="6" borderId="19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164" fontId="2" fillId="2" borderId="7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2" borderId="12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4" fontId="2" fillId="2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164" fontId="2" fillId="6" borderId="6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165" fontId="2" fillId="0" borderId="5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wrapText="1"/>
    </xf>
    <xf numFmtId="164" fontId="4" fillId="0" borderId="0" xfId="0" applyNumberFormat="1" applyFont="1" applyBorder="1" applyAlignment="1">
      <alignment horizontal="right" vertical="center"/>
    </xf>
    <xf numFmtId="0" fontId="4" fillId="0" borderId="15" xfId="0" applyFont="1" applyBorder="1"/>
    <xf numFmtId="164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0" fontId="4" fillId="0" borderId="2" xfId="0" applyFont="1" applyBorder="1" applyAlignment="1">
      <alignment vertical="center"/>
    </xf>
    <xf numFmtId="167" fontId="4" fillId="0" borderId="2" xfId="0" applyNumberFormat="1" applyFont="1" applyBorder="1" applyAlignment="1">
      <alignment horizontal="left" vertical="center"/>
    </xf>
    <xf numFmtId="0" fontId="11" fillId="4" borderId="1" xfId="0" applyFont="1" applyFill="1" applyBorder="1" applyAlignment="1">
      <alignment wrapText="1"/>
    </xf>
    <xf numFmtId="0" fontId="11" fillId="4" borderId="1" xfId="0" applyFont="1" applyFill="1" applyBorder="1" applyAlignment="1">
      <alignment horizontal="left" vertical="center" wrapText="1"/>
    </xf>
    <xf numFmtId="164" fontId="4" fillId="0" borderId="0" xfId="0" applyNumberFormat="1" applyFont="1" applyAlignment="1">
      <alignment horizontal="right" vertical="center" wrapText="1"/>
    </xf>
    <xf numFmtId="164" fontId="4" fillId="0" borderId="3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 wrapText="1"/>
    </xf>
    <xf numFmtId="165" fontId="4" fillId="2" borderId="1" xfId="2" applyNumberFormat="1" applyFont="1" applyFill="1" applyBorder="1" applyAlignment="1">
      <alignment horizontal="right" vertical="center"/>
    </xf>
    <xf numFmtId="165" fontId="9" fillId="7" borderId="9" xfId="0" applyNumberFormat="1" applyFont="1" applyFill="1" applyBorder="1" applyAlignment="1">
      <alignment horizontal="right" vertical="center"/>
    </xf>
    <xf numFmtId="165" fontId="9" fillId="3" borderId="9" xfId="0" applyNumberFormat="1" applyFont="1" applyFill="1" applyBorder="1" applyAlignment="1">
      <alignment horizontal="right" vertical="center"/>
    </xf>
    <xf numFmtId="165" fontId="4" fillId="4" borderId="9" xfId="0" applyNumberFormat="1" applyFont="1" applyFill="1" applyBorder="1" applyAlignment="1">
      <alignment horizontal="right" vertical="center"/>
    </xf>
    <xf numFmtId="165" fontId="2" fillId="5" borderId="9" xfId="0" applyNumberFormat="1" applyFont="1" applyFill="1" applyBorder="1" applyAlignment="1">
      <alignment horizontal="right" vertical="center"/>
    </xf>
    <xf numFmtId="165" fontId="2" fillId="6" borderId="9" xfId="0" applyNumberFormat="1" applyFont="1" applyFill="1" applyBorder="1" applyAlignment="1">
      <alignment horizontal="right" vertical="center"/>
    </xf>
    <xf numFmtId="165" fontId="2" fillId="0" borderId="26" xfId="0" applyNumberFormat="1" applyFont="1" applyFill="1" applyBorder="1" applyAlignment="1">
      <alignment horizontal="right" vertical="center"/>
    </xf>
    <xf numFmtId="165" fontId="4" fillId="0" borderId="26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2" borderId="9" xfId="0" applyNumberFormat="1" applyFont="1" applyFill="1" applyBorder="1" applyAlignment="1">
      <alignment horizontal="right" vertical="center"/>
    </xf>
    <xf numFmtId="165" fontId="2" fillId="0" borderId="19" xfId="0" applyNumberFormat="1" applyFont="1" applyFill="1" applyBorder="1" applyAlignment="1">
      <alignment horizontal="right" vertical="center"/>
    </xf>
    <xf numFmtId="165" fontId="4" fillId="0" borderId="19" xfId="0" applyNumberFormat="1" applyFont="1" applyFill="1" applyBorder="1" applyAlignment="1">
      <alignment horizontal="right" vertical="center"/>
    </xf>
    <xf numFmtId="165" fontId="22" fillId="0" borderId="26" xfId="0" applyNumberFormat="1" applyFont="1" applyFill="1" applyBorder="1" applyAlignment="1">
      <alignment horizontal="right" vertical="center"/>
    </xf>
    <xf numFmtId="164" fontId="22" fillId="2" borderId="19" xfId="0" applyNumberFormat="1" applyFont="1" applyFill="1" applyBorder="1" applyAlignment="1">
      <alignment horizontal="right" vertical="center"/>
    </xf>
    <xf numFmtId="164" fontId="2" fillId="6" borderId="12" xfId="0" applyNumberFormat="1" applyFont="1" applyFill="1" applyBorder="1" applyAlignment="1">
      <alignment horizontal="right" vertical="center"/>
    </xf>
    <xf numFmtId="164" fontId="4" fillId="2" borderId="12" xfId="0" applyNumberFormat="1" applyFont="1" applyFill="1" applyBorder="1" applyAlignment="1">
      <alignment horizontal="right" vertical="center"/>
    </xf>
    <xf numFmtId="165" fontId="2" fillId="6" borderId="21" xfId="0" applyNumberFormat="1" applyFont="1" applyFill="1" applyBorder="1" applyAlignment="1">
      <alignment horizontal="right" vertical="center"/>
    </xf>
    <xf numFmtId="165" fontId="2" fillId="2" borderId="19" xfId="0" applyNumberFormat="1" applyFont="1" applyFill="1" applyBorder="1" applyAlignment="1">
      <alignment horizontal="right" vertical="center"/>
    </xf>
    <xf numFmtId="165" fontId="22" fillId="0" borderId="19" xfId="0" applyNumberFormat="1" applyFont="1" applyFill="1" applyBorder="1" applyAlignment="1">
      <alignment horizontal="right" vertical="center"/>
    </xf>
    <xf numFmtId="164" fontId="2" fillId="6" borderId="13" xfId="0" applyNumberFormat="1" applyFont="1" applyFill="1" applyBorder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5" fontId="2" fillId="0" borderId="21" xfId="0" applyNumberFormat="1" applyFont="1" applyFill="1" applyBorder="1" applyAlignment="1">
      <alignment horizontal="right" vertical="center"/>
    </xf>
    <xf numFmtId="165" fontId="4" fillId="0" borderId="21" xfId="0" applyNumberFormat="1" applyFont="1" applyFill="1" applyBorder="1" applyAlignment="1">
      <alignment horizontal="right" vertical="center"/>
    </xf>
    <xf numFmtId="0" fontId="21" fillId="2" borderId="7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horizontal="left" vertical="center"/>
    </xf>
    <xf numFmtId="165" fontId="21" fillId="2" borderId="1" xfId="0" applyNumberFormat="1" applyFont="1" applyFill="1" applyBorder="1" applyAlignment="1">
      <alignment horizontal="right" vertical="center"/>
    </xf>
    <xf numFmtId="164" fontId="21" fillId="0" borderId="1" xfId="0" applyNumberFormat="1" applyFont="1" applyFill="1" applyBorder="1" applyAlignment="1">
      <alignment horizontal="right" vertical="center"/>
    </xf>
    <xf numFmtId="164" fontId="21" fillId="0" borderId="7" xfId="0" applyNumberFormat="1" applyFont="1" applyFill="1" applyBorder="1" applyAlignment="1">
      <alignment horizontal="right" vertical="center"/>
    </xf>
    <xf numFmtId="165" fontId="21" fillId="0" borderId="26" xfId="0" applyNumberFormat="1" applyFont="1" applyFill="1" applyBorder="1" applyAlignment="1">
      <alignment horizontal="right" vertical="center"/>
    </xf>
    <xf numFmtId="164" fontId="21" fillId="2" borderId="19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164" fontId="2" fillId="5" borderId="9" xfId="0" applyNumberFormat="1" applyFont="1" applyFill="1" applyBorder="1" applyAlignment="1">
      <alignment horizontal="right" vertical="center"/>
    </xf>
    <xf numFmtId="164" fontId="9" fillId="7" borderId="9" xfId="0" applyNumberFormat="1" applyFont="1" applyFill="1" applyBorder="1" applyAlignment="1">
      <alignment horizontal="right" vertical="center"/>
    </xf>
    <xf numFmtId="164" fontId="9" fillId="3" borderId="9" xfId="0" applyNumberFormat="1" applyFont="1" applyFill="1" applyBorder="1" applyAlignment="1">
      <alignment horizontal="right" vertical="center"/>
    </xf>
    <xf numFmtId="164" fontId="4" fillId="4" borderId="9" xfId="0" applyNumberFormat="1" applyFont="1" applyFill="1" applyBorder="1" applyAlignment="1">
      <alignment horizontal="right" vertical="center"/>
    </xf>
    <xf numFmtId="164" fontId="2" fillId="6" borderId="9" xfId="0" applyNumberFormat="1" applyFont="1" applyFill="1" applyBorder="1" applyAlignment="1">
      <alignment horizontal="right" vertical="center"/>
    </xf>
    <xf numFmtId="166" fontId="4" fillId="0" borderId="0" xfId="0" applyNumberFormat="1" applyFont="1" applyBorder="1" applyAlignment="1">
      <alignment vertical="center"/>
    </xf>
    <xf numFmtId="0" fontId="4" fillId="0" borderId="2" xfId="0" applyFont="1" applyBorder="1" applyAlignment="1">
      <alignment horizontal="left"/>
    </xf>
    <xf numFmtId="164" fontId="14" fillId="0" borderId="20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/>
    <xf numFmtId="0" fontId="2" fillId="0" borderId="1" xfId="0" applyFont="1" applyBorder="1" applyAlignment="1"/>
    <xf numFmtId="164" fontId="11" fillId="0" borderId="1" xfId="1" applyNumberFormat="1" applyFont="1" applyBorder="1" applyAlignment="1">
      <alignment horizontal="right" wrapText="1"/>
    </xf>
    <xf numFmtId="0" fontId="12" fillId="0" borderId="1" xfId="1" applyFont="1" applyBorder="1" applyAlignment="1">
      <alignment horizontal="right" wrapText="1"/>
    </xf>
    <xf numFmtId="4" fontId="9" fillId="3" borderId="29" xfId="0" applyNumberFormat="1" applyFont="1" applyFill="1" applyBorder="1" applyAlignment="1">
      <alignment horizontal="center" vertical="center" wrapText="1"/>
    </xf>
    <xf numFmtId="164" fontId="14" fillId="0" borderId="21" xfId="0" applyNumberFormat="1" applyFont="1" applyFill="1" applyBorder="1" applyAlignment="1">
      <alignment horizontal="right" vertical="center"/>
    </xf>
    <xf numFmtId="164" fontId="6" fillId="0" borderId="14" xfId="0" applyNumberFormat="1" applyFont="1" applyFill="1" applyBorder="1" applyAlignment="1">
      <alignment horizontal="right" vertical="center"/>
    </xf>
    <xf numFmtId="164" fontId="6" fillId="0" borderId="14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164" fontId="9" fillId="3" borderId="1" xfId="0" applyNumberFormat="1" applyFont="1" applyFill="1" applyBorder="1" applyAlignment="1">
      <alignment horizontal="right" vertical="center" wrapText="1"/>
    </xf>
    <xf numFmtId="164" fontId="10" fillId="4" borderId="1" xfId="0" applyNumberFormat="1" applyFont="1" applyFill="1" applyBorder="1" applyAlignment="1">
      <alignment horizontal="right" vertical="center" wrapText="1"/>
    </xf>
    <xf numFmtId="164" fontId="9" fillId="3" borderId="25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/>
    <xf numFmtId="0" fontId="4" fillId="0" borderId="1" xfId="0" applyFont="1" applyFill="1" applyBorder="1" applyAlignment="1"/>
    <xf numFmtId="0" fontId="17" fillId="4" borderId="1" xfId="0" applyFont="1" applyFill="1" applyBorder="1" applyAlignment="1"/>
    <xf numFmtId="0" fontId="19" fillId="0" borderId="0" xfId="0" applyFont="1"/>
    <xf numFmtId="0" fontId="2" fillId="0" borderId="5" xfId="0" applyFont="1" applyFill="1" applyBorder="1" applyAlignment="1"/>
    <xf numFmtId="4" fontId="4" fillId="0" borderId="0" xfId="0" applyNumberFormat="1" applyFont="1" applyFill="1"/>
    <xf numFmtId="0" fontId="19" fillId="0" borderId="0" xfId="0" applyFont="1" applyFill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12" fillId="0" borderId="0" xfId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  <xf numFmtId="4" fontId="6" fillId="0" borderId="31" xfId="0" applyNumberFormat="1" applyFont="1" applyFill="1" applyBorder="1" applyAlignment="1">
      <alignment horizontal="center"/>
    </xf>
    <xf numFmtId="164" fontId="11" fillId="0" borderId="5" xfId="1" applyNumberFormat="1" applyFont="1" applyBorder="1" applyAlignment="1">
      <alignment horizontal="right" wrapText="1"/>
    </xf>
    <xf numFmtId="164" fontId="9" fillId="3" borderId="19" xfId="0" applyNumberFormat="1" applyFont="1" applyFill="1" applyBorder="1" applyAlignment="1">
      <alignment horizontal="right" vertical="center" wrapText="1"/>
    </xf>
    <xf numFmtId="164" fontId="10" fillId="4" borderId="19" xfId="0" applyNumberFormat="1" applyFont="1" applyFill="1" applyBorder="1" applyAlignment="1">
      <alignment horizontal="right" vertical="center" wrapText="1"/>
    </xf>
    <xf numFmtId="164" fontId="9" fillId="3" borderId="14" xfId="0" applyNumberFormat="1" applyFont="1" applyFill="1" applyBorder="1" applyAlignment="1">
      <alignment horizontal="right" vertical="center" wrapText="1"/>
    </xf>
    <xf numFmtId="164" fontId="17" fillId="4" borderId="19" xfId="0" applyNumberFormat="1" applyFont="1" applyFill="1" applyBorder="1" applyAlignment="1">
      <alignment horizontal="right" wrapText="1"/>
    </xf>
    <xf numFmtId="164" fontId="11" fillId="0" borderId="19" xfId="1" applyNumberFormat="1" applyFont="1" applyBorder="1" applyAlignment="1">
      <alignment horizontal="right" wrapText="1"/>
    </xf>
    <xf numFmtId="164" fontId="11" fillId="0" borderId="19" xfId="1" applyNumberFormat="1" applyFont="1" applyFill="1" applyBorder="1" applyAlignment="1">
      <alignment horizontal="right" wrapText="1"/>
    </xf>
    <xf numFmtId="164" fontId="11" fillId="0" borderId="33" xfId="1" applyNumberFormat="1" applyFont="1" applyBorder="1" applyAlignment="1">
      <alignment horizontal="right" wrapText="1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2" fillId="9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horizontal="left" vertical="center"/>
    </xf>
    <xf numFmtId="165" fontId="2" fillId="9" borderId="7" xfId="0" applyNumberFormat="1" applyFont="1" applyFill="1" applyBorder="1" applyAlignment="1">
      <alignment horizontal="right" vertical="center"/>
    </xf>
    <xf numFmtId="164" fontId="2" fillId="9" borderId="7" xfId="0" applyNumberFormat="1" applyFont="1" applyFill="1" applyBorder="1" applyAlignment="1">
      <alignment horizontal="right" vertical="center"/>
    </xf>
    <xf numFmtId="165" fontId="2" fillId="9" borderId="26" xfId="0" applyNumberFormat="1" applyFont="1" applyFill="1" applyBorder="1" applyAlignment="1">
      <alignment horizontal="right" vertical="center"/>
    </xf>
    <xf numFmtId="164" fontId="2" fillId="9" borderId="19" xfId="0" applyNumberFormat="1" applyFont="1" applyFill="1" applyBorder="1" applyAlignment="1">
      <alignment horizontal="right" vertical="center"/>
    </xf>
    <xf numFmtId="0" fontId="2" fillId="9" borderId="7" xfId="0" applyFont="1" applyFill="1" applyBorder="1" applyAlignment="1">
      <alignment horizontal="left" vertical="center"/>
    </xf>
    <xf numFmtId="165" fontId="2" fillId="9" borderId="1" xfId="0" applyNumberFormat="1" applyFont="1" applyFill="1" applyBorder="1" applyAlignment="1">
      <alignment horizontal="right" vertical="center"/>
    </xf>
    <xf numFmtId="164" fontId="2" fillId="9" borderId="1" xfId="0" applyNumberFormat="1" applyFont="1" applyFill="1" applyBorder="1" applyAlignment="1">
      <alignment horizontal="right" vertical="center"/>
    </xf>
    <xf numFmtId="165" fontId="2" fillId="9" borderId="9" xfId="0" applyNumberFormat="1" applyFont="1" applyFill="1" applyBorder="1" applyAlignment="1">
      <alignment horizontal="right" vertical="center"/>
    </xf>
    <xf numFmtId="0" fontId="2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left" vertical="center"/>
    </xf>
    <xf numFmtId="0" fontId="2" fillId="8" borderId="7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vertical="center"/>
    </xf>
    <xf numFmtId="0" fontId="2" fillId="10" borderId="1" xfId="0" applyFont="1" applyFill="1" applyBorder="1" applyAlignment="1">
      <alignment horizontal="left" wrapText="1"/>
    </xf>
    <xf numFmtId="165" fontId="2" fillId="8" borderId="7" xfId="0" applyNumberFormat="1" applyFont="1" applyFill="1" applyBorder="1" applyAlignment="1">
      <alignment horizontal="right" vertical="center"/>
    </xf>
    <xf numFmtId="164" fontId="2" fillId="8" borderId="7" xfId="0" applyNumberFormat="1" applyFont="1" applyFill="1" applyBorder="1" applyAlignment="1">
      <alignment horizontal="right" vertical="center"/>
    </xf>
    <xf numFmtId="165" fontId="2" fillId="8" borderId="26" xfId="0" applyNumberFormat="1" applyFont="1" applyFill="1" applyBorder="1" applyAlignment="1">
      <alignment horizontal="right" vertical="center"/>
    </xf>
    <xf numFmtId="164" fontId="2" fillId="8" borderId="19" xfId="0" applyNumberFormat="1" applyFont="1" applyFill="1" applyBorder="1" applyAlignment="1">
      <alignment horizontal="right" vertical="center"/>
    </xf>
    <xf numFmtId="165" fontId="2" fillId="8" borderId="1" xfId="0" applyNumberFormat="1" applyFont="1" applyFill="1" applyBorder="1" applyAlignment="1">
      <alignment horizontal="right" vertical="center"/>
    </xf>
    <xf numFmtId="164" fontId="2" fillId="8" borderId="1" xfId="2" applyNumberFormat="1" applyFont="1" applyFill="1" applyBorder="1" applyAlignment="1">
      <alignment horizontal="right" vertical="center"/>
    </xf>
    <xf numFmtId="164" fontId="2" fillId="8" borderId="7" xfId="2" applyNumberFormat="1" applyFont="1" applyFill="1" applyBorder="1" applyAlignment="1">
      <alignment horizontal="right" vertical="center"/>
    </xf>
    <xf numFmtId="165" fontId="2" fillId="8" borderId="9" xfId="0" applyNumberFormat="1" applyFont="1" applyFill="1" applyBorder="1" applyAlignment="1">
      <alignment horizontal="right" vertical="center"/>
    </xf>
    <xf numFmtId="164" fontId="2" fillId="8" borderId="19" xfId="2" applyNumberFormat="1" applyFont="1" applyFill="1" applyBorder="1" applyAlignment="1">
      <alignment horizontal="right" vertical="center"/>
    </xf>
    <xf numFmtId="164" fontId="2" fillId="8" borderId="1" xfId="0" applyNumberFormat="1" applyFont="1" applyFill="1" applyBorder="1" applyAlignment="1">
      <alignment horizontal="right" vertical="center"/>
    </xf>
    <xf numFmtId="165" fontId="2" fillId="9" borderId="19" xfId="0" applyNumberFormat="1" applyFont="1" applyFill="1" applyBorder="1" applyAlignment="1">
      <alignment horizontal="right" vertical="center"/>
    </xf>
    <xf numFmtId="165" fontId="2" fillId="8" borderId="19" xfId="0" applyNumberFormat="1" applyFont="1" applyFill="1" applyBorder="1" applyAlignment="1">
      <alignment horizontal="right" vertical="center"/>
    </xf>
    <xf numFmtId="164" fontId="2" fillId="9" borderId="12" xfId="0" applyNumberFormat="1" applyFont="1" applyFill="1" applyBorder="1" applyAlignment="1">
      <alignment horizontal="right" vertical="center"/>
    </xf>
    <xf numFmtId="164" fontId="2" fillId="8" borderId="12" xfId="0" applyNumberFormat="1" applyFont="1" applyFill="1" applyBorder="1" applyAlignment="1">
      <alignment horizontal="right" vertical="center"/>
    </xf>
    <xf numFmtId="0" fontId="10" fillId="8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horizontal="left" vertical="center"/>
    </xf>
    <xf numFmtId="0" fontId="10" fillId="8" borderId="7" xfId="0" applyFont="1" applyFill="1" applyBorder="1" applyAlignment="1">
      <alignment horizontal="left" vertical="center"/>
    </xf>
    <xf numFmtId="165" fontId="10" fillId="8" borderId="1" xfId="0" applyNumberFormat="1" applyFont="1" applyFill="1" applyBorder="1" applyAlignment="1">
      <alignment horizontal="right" vertical="center"/>
    </xf>
    <xf numFmtId="164" fontId="10" fillId="8" borderId="1" xfId="0" applyNumberFormat="1" applyFont="1" applyFill="1" applyBorder="1" applyAlignment="1">
      <alignment horizontal="right" vertical="center"/>
    </xf>
    <xf numFmtId="164" fontId="10" fillId="8" borderId="7" xfId="0" applyNumberFormat="1" applyFont="1" applyFill="1" applyBorder="1" applyAlignment="1">
      <alignment horizontal="right" vertical="center"/>
    </xf>
    <xf numFmtId="165" fontId="10" fillId="8" borderId="19" xfId="0" applyNumberFormat="1" applyFont="1" applyFill="1" applyBorder="1" applyAlignment="1">
      <alignment horizontal="right" vertical="center"/>
    </xf>
    <xf numFmtId="164" fontId="10" fillId="8" borderId="12" xfId="0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0" borderId="7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left" vertical="center"/>
    </xf>
    <xf numFmtId="0" fontId="4" fillId="10" borderId="7" xfId="0" applyFont="1" applyFill="1" applyBorder="1" applyAlignment="1">
      <alignment horizontal="left" vertical="center"/>
    </xf>
    <xf numFmtId="165" fontId="20" fillId="2" borderId="1" xfId="0" applyNumberFormat="1" applyFont="1" applyFill="1" applyBorder="1" applyAlignment="1">
      <alignment horizontal="right" vertical="center"/>
    </xf>
    <xf numFmtId="164" fontId="20" fillId="0" borderId="1" xfId="0" applyNumberFormat="1" applyFont="1" applyFill="1" applyBorder="1" applyAlignment="1">
      <alignment horizontal="right" vertical="center"/>
    </xf>
    <xf numFmtId="164" fontId="20" fillId="0" borderId="7" xfId="0" applyNumberFormat="1" applyFont="1" applyFill="1" applyBorder="1" applyAlignment="1">
      <alignment horizontal="right" vertical="center"/>
    </xf>
    <xf numFmtId="165" fontId="20" fillId="0" borderId="26" xfId="0" applyNumberFormat="1" applyFont="1" applyFill="1" applyBorder="1" applyAlignment="1">
      <alignment horizontal="right" vertical="center"/>
    </xf>
    <xf numFmtId="164" fontId="20" fillId="2" borderId="19" xfId="0" applyNumberFormat="1" applyFont="1" applyFill="1" applyBorder="1" applyAlignment="1">
      <alignment horizontal="right" vertical="center"/>
    </xf>
    <xf numFmtId="165" fontId="2" fillId="10" borderId="7" xfId="0" applyNumberFormat="1" applyFont="1" applyFill="1" applyBorder="1" applyAlignment="1">
      <alignment horizontal="right" vertical="center"/>
    </xf>
    <xf numFmtId="0" fontId="4" fillId="10" borderId="0" xfId="0" applyFont="1" applyFill="1" applyAlignment="1">
      <alignment vertical="center"/>
    </xf>
    <xf numFmtId="165" fontId="2" fillId="10" borderId="1" xfId="0" applyNumberFormat="1" applyFont="1" applyFill="1" applyBorder="1" applyAlignment="1">
      <alignment horizontal="right" vertical="center"/>
    </xf>
    <xf numFmtId="0" fontId="2" fillId="10" borderId="0" xfId="0" applyFont="1" applyFill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/>
    <xf numFmtId="164" fontId="4" fillId="0" borderId="5" xfId="0" applyNumberFormat="1" applyFont="1" applyFill="1" applyBorder="1" applyAlignment="1">
      <alignment horizontal="right" vertical="center"/>
    </xf>
    <xf numFmtId="164" fontId="4" fillId="0" borderId="6" xfId="0" applyNumberFormat="1" applyFont="1" applyFill="1" applyBorder="1" applyAlignment="1">
      <alignment horizontal="right" vertical="center"/>
    </xf>
    <xf numFmtId="164" fontId="4" fillId="2" borderId="13" xfId="0" applyNumberFormat="1" applyFont="1" applyFill="1" applyBorder="1" applyAlignment="1">
      <alignment horizontal="right" vertical="center"/>
    </xf>
    <xf numFmtId="165" fontId="2" fillId="10" borderId="0" xfId="0" applyNumberFormat="1" applyFont="1" applyFill="1" applyBorder="1" applyAlignment="1">
      <alignment horizontal="right" vertical="center"/>
    </xf>
    <xf numFmtId="165" fontId="4" fillId="10" borderId="0" xfId="0" applyNumberFormat="1" applyFont="1" applyFill="1" applyBorder="1" applyAlignment="1">
      <alignment horizontal="right" vertical="center"/>
    </xf>
    <xf numFmtId="165" fontId="3" fillId="10" borderId="6" xfId="0" applyNumberFormat="1" applyFont="1" applyFill="1" applyBorder="1" applyAlignment="1">
      <alignment horizontal="center" vertical="center"/>
    </xf>
    <xf numFmtId="165" fontId="4" fillId="10" borderId="7" xfId="0" applyNumberFormat="1" applyFont="1" applyFill="1" applyBorder="1" applyAlignment="1">
      <alignment horizontal="right" vertical="center"/>
    </xf>
    <xf numFmtId="4" fontId="4" fillId="10" borderId="1" xfId="0" applyNumberFormat="1" applyFont="1" applyFill="1" applyBorder="1" applyAlignment="1">
      <alignment horizontal="right" vertical="center" wrapText="1"/>
    </xf>
    <xf numFmtId="165" fontId="21" fillId="10" borderId="7" xfId="0" applyNumberFormat="1" applyFont="1" applyFill="1" applyBorder="1" applyAlignment="1">
      <alignment horizontal="right" vertical="center"/>
    </xf>
    <xf numFmtId="165" fontId="20" fillId="10" borderId="7" xfId="0" applyNumberFormat="1" applyFont="1" applyFill="1" applyBorder="1" applyAlignment="1">
      <alignment horizontal="right" vertical="center"/>
    </xf>
    <xf numFmtId="165" fontId="2" fillId="10" borderId="5" xfId="0" applyNumberFormat="1" applyFont="1" applyFill="1" applyBorder="1" applyAlignment="1">
      <alignment horizontal="right" vertical="center"/>
    </xf>
    <xf numFmtId="165" fontId="4" fillId="10" borderId="6" xfId="0" applyNumberFormat="1" applyFont="1" applyFill="1" applyBorder="1" applyAlignment="1">
      <alignment horizontal="right" vertical="center"/>
    </xf>
    <xf numFmtId="165" fontId="4" fillId="10" borderId="0" xfId="0" applyNumberFormat="1" applyFont="1" applyFill="1" applyAlignment="1">
      <alignment horizontal="right" vertical="center"/>
    </xf>
    <xf numFmtId="0" fontId="11" fillId="0" borderId="5" xfId="0" applyFont="1" applyFill="1" applyBorder="1" applyAlignment="1">
      <alignment horizontal="center"/>
    </xf>
    <xf numFmtId="164" fontId="11" fillId="0" borderId="21" xfId="0" applyNumberFormat="1" applyFont="1" applyFill="1" applyBorder="1" applyAlignment="1">
      <alignment horizontal="right" wrapText="1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64" fontId="11" fillId="0" borderId="19" xfId="0" applyNumberFormat="1" applyFont="1" applyFill="1" applyBorder="1" applyAlignment="1">
      <alignment horizontal="right" wrapText="1"/>
    </xf>
    <xf numFmtId="0" fontId="11" fillId="0" borderId="1" xfId="0" applyFont="1" applyFill="1" applyBorder="1" applyAlignment="1"/>
    <xf numFmtId="164" fontId="11" fillId="4" borderId="19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right" wrapText="1"/>
    </xf>
    <xf numFmtId="0" fontId="7" fillId="4" borderId="1" xfId="0" applyFont="1" applyFill="1" applyBorder="1" applyAlignment="1">
      <alignment horizontal="center"/>
    </xf>
    <xf numFmtId="164" fontId="7" fillId="4" borderId="19" xfId="0" applyNumberFormat="1" applyFont="1" applyFill="1" applyBorder="1" applyAlignment="1">
      <alignment horizontal="right" wrapText="1"/>
    </xf>
    <xf numFmtId="0" fontId="10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164" fontId="11" fillId="0" borderId="0" xfId="0" applyNumberFormat="1" applyFont="1" applyAlignment="1">
      <alignment horizontal="right" wrapText="1"/>
    </xf>
    <xf numFmtId="0" fontId="25" fillId="0" borderId="0" xfId="0" applyFont="1" applyBorder="1" applyAlignment="1">
      <alignment vertical="center"/>
    </xf>
    <xf numFmtId="164" fontId="25" fillId="2" borderId="0" xfId="0" applyNumberFormat="1" applyFont="1" applyFill="1" applyBorder="1" applyAlignment="1">
      <alignment horizontal="right" vertical="center"/>
    </xf>
    <xf numFmtId="164" fontId="25" fillId="0" borderId="0" xfId="0" applyNumberFormat="1" applyFont="1" applyBorder="1" applyAlignment="1">
      <alignment horizontal="right" vertical="center"/>
    </xf>
    <xf numFmtId="166" fontId="24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left"/>
    </xf>
    <xf numFmtId="0" fontId="24" fillId="0" borderId="2" xfId="0" applyFont="1" applyBorder="1" applyAlignment="1">
      <alignment horizontal="center"/>
    </xf>
    <xf numFmtId="0" fontId="24" fillId="0" borderId="0" xfId="0" applyFont="1" applyAlignment="1">
      <alignment horizontal="left" vertical="center"/>
    </xf>
    <xf numFmtId="0" fontId="24" fillId="2" borderId="1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vertical="center"/>
    </xf>
    <xf numFmtId="0" fontId="26" fillId="7" borderId="1" xfId="0" applyFont="1" applyFill="1" applyBorder="1" applyAlignment="1">
      <alignment horizontal="left" vertical="center"/>
    </xf>
    <xf numFmtId="0" fontId="26" fillId="7" borderId="7" xfId="0" applyFont="1" applyFill="1" applyBorder="1" applyAlignment="1">
      <alignment horizontal="left" vertical="center" wrapText="1"/>
    </xf>
    <xf numFmtId="165" fontId="26" fillId="7" borderId="9" xfId="0" applyNumberFormat="1" applyFont="1" applyFill="1" applyBorder="1" applyAlignment="1">
      <alignment horizontal="right" vertical="center"/>
    </xf>
    <xf numFmtId="164" fontId="26" fillId="7" borderId="9" xfId="0" applyNumberFormat="1" applyFont="1" applyFill="1" applyBorder="1" applyAlignment="1">
      <alignment horizontal="right" vertical="center"/>
    </xf>
    <xf numFmtId="0" fontId="26" fillId="3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horizontal="left" vertical="center"/>
    </xf>
    <xf numFmtId="0" fontId="26" fillId="3" borderId="7" xfId="0" applyFont="1" applyFill="1" applyBorder="1" applyAlignment="1">
      <alignment horizontal="left" vertical="center"/>
    </xf>
    <xf numFmtId="165" fontId="26" fillId="3" borderId="9" xfId="0" applyNumberFormat="1" applyFont="1" applyFill="1" applyBorder="1" applyAlignment="1">
      <alignment horizontal="right" vertical="center"/>
    </xf>
    <xf numFmtId="164" fontId="26" fillId="3" borderId="9" xfId="0" applyNumberFormat="1" applyFont="1" applyFill="1" applyBorder="1" applyAlignment="1">
      <alignment horizontal="right" vertical="center"/>
    </xf>
    <xf numFmtId="0" fontId="24" fillId="4" borderId="1" xfId="0" applyFont="1" applyFill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7" xfId="0" applyFont="1" applyFill="1" applyBorder="1" applyAlignment="1">
      <alignment horizontal="left" vertical="center"/>
    </xf>
    <xf numFmtId="165" fontId="24" fillId="4" borderId="9" xfId="0" applyNumberFormat="1" applyFont="1" applyFill="1" applyBorder="1" applyAlignment="1">
      <alignment horizontal="right" vertical="center"/>
    </xf>
    <xf numFmtId="164" fontId="24" fillId="4" borderId="9" xfId="0" applyNumberFormat="1" applyFont="1" applyFill="1" applyBorder="1" applyAlignment="1">
      <alignment horizontal="right" vertical="center"/>
    </xf>
    <xf numFmtId="0" fontId="25" fillId="5" borderId="1" xfId="0" applyFont="1" applyFill="1" applyBorder="1" applyAlignment="1">
      <alignment vertical="center"/>
    </xf>
    <xf numFmtId="0" fontId="25" fillId="5" borderId="1" xfId="0" applyFont="1" applyFill="1" applyBorder="1" applyAlignment="1">
      <alignment horizontal="left" vertical="center" wrapText="1"/>
    </xf>
    <xf numFmtId="0" fontId="25" fillId="5" borderId="7" xfId="0" applyFont="1" applyFill="1" applyBorder="1" applyAlignment="1">
      <alignment horizontal="left" vertical="center"/>
    </xf>
    <xf numFmtId="165" fontId="25" fillId="5" borderId="9" xfId="0" applyNumberFormat="1" applyFont="1" applyFill="1" applyBorder="1" applyAlignment="1">
      <alignment horizontal="right" vertical="center"/>
    </xf>
    <xf numFmtId="164" fontId="25" fillId="5" borderId="9" xfId="0" applyNumberFormat="1" applyFont="1" applyFill="1" applyBorder="1" applyAlignment="1">
      <alignment horizontal="right" vertical="center"/>
    </xf>
    <xf numFmtId="0" fontId="25" fillId="6" borderId="1" xfId="0" applyFont="1" applyFill="1" applyBorder="1" applyAlignment="1">
      <alignment vertical="center"/>
    </xf>
    <xf numFmtId="0" fontId="25" fillId="6" borderId="1" xfId="0" applyFont="1" applyFill="1" applyBorder="1" applyAlignment="1">
      <alignment horizontal="left" vertical="center"/>
    </xf>
    <xf numFmtId="0" fontId="25" fillId="6" borderId="7" xfId="0" applyFont="1" applyFill="1" applyBorder="1" applyAlignment="1">
      <alignment horizontal="left" vertical="center"/>
    </xf>
    <xf numFmtId="165" fontId="25" fillId="6" borderId="9" xfId="0" applyNumberFormat="1" applyFont="1" applyFill="1" applyBorder="1" applyAlignment="1">
      <alignment horizontal="right" vertical="center"/>
    </xf>
    <xf numFmtId="164" fontId="25" fillId="6" borderId="9" xfId="0" applyNumberFormat="1" applyFont="1" applyFill="1" applyBorder="1" applyAlignment="1">
      <alignment horizontal="right" vertical="center"/>
    </xf>
    <xf numFmtId="0" fontId="25" fillId="9" borderId="1" xfId="0" applyFont="1" applyFill="1" applyBorder="1" applyAlignment="1">
      <alignment vertical="center"/>
    </xf>
    <xf numFmtId="0" fontId="25" fillId="9" borderId="1" xfId="0" applyFont="1" applyFill="1" applyBorder="1" applyAlignment="1">
      <alignment horizontal="left" vertical="center"/>
    </xf>
    <xf numFmtId="165" fontId="25" fillId="9" borderId="26" xfId="0" applyNumberFormat="1" applyFont="1" applyFill="1" applyBorder="1" applyAlignment="1">
      <alignment horizontal="right" vertical="center"/>
    </xf>
    <xf numFmtId="164" fontId="25" fillId="9" borderId="19" xfId="0" applyNumberFormat="1" applyFont="1" applyFill="1" applyBorder="1" applyAlignment="1">
      <alignment horizontal="right" vertical="center"/>
    </xf>
    <xf numFmtId="0" fontId="25" fillId="8" borderId="1" xfId="0" applyFont="1" applyFill="1" applyBorder="1" applyAlignment="1">
      <alignment vertical="center"/>
    </xf>
    <xf numFmtId="0" fontId="25" fillId="8" borderId="1" xfId="0" applyFont="1" applyFill="1" applyBorder="1" applyAlignment="1">
      <alignment horizontal="left" vertical="center"/>
    </xf>
    <xf numFmtId="165" fontId="25" fillId="8" borderId="26" xfId="0" applyNumberFormat="1" applyFont="1" applyFill="1" applyBorder="1" applyAlignment="1">
      <alignment horizontal="right" vertical="center"/>
    </xf>
    <xf numFmtId="164" fontId="25" fillId="8" borderId="19" xfId="0" applyNumberFormat="1" applyFont="1" applyFill="1" applyBorder="1" applyAlignment="1">
      <alignment horizontal="right" vertical="center"/>
    </xf>
    <xf numFmtId="0" fontId="25" fillId="10" borderId="1" xfId="0" applyFont="1" applyFill="1" applyBorder="1" applyAlignment="1">
      <alignment vertical="center"/>
    </xf>
    <xf numFmtId="0" fontId="25" fillId="10" borderId="1" xfId="0" applyFont="1" applyFill="1" applyBorder="1" applyAlignment="1">
      <alignment horizontal="left" vertical="center"/>
    </xf>
    <xf numFmtId="165" fontId="25" fillId="10" borderId="26" xfId="0" applyNumberFormat="1" applyFont="1" applyFill="1" applyBorder="1" applyAlignment="1">
      <alignment horizontal="right" vertical="center"/>
    </xf>
    <xf numFmtId="164" fontId="25" fillId="10" borderId="19" xfId="0" applyNumberFormat="1" applyFont="1" applyFill="1" applyBorder="1" applyAlignment="1">
      <alignment horizontal="right" vertical="center"/>
    </xf>
    <xf numFmtId="0" fontId="25" fillId="9" borderId="7" xfId="0" applyFont="1" applyFill="1" applyBorder="1" applyAlignment="1">
      <alignment horizontal="left" vertical="center"/>
    </xf>
    <xf numFmtId="165" fontId="25" fillId="9" borderId="9" xfId="0" applyNumberFormat="1" applyFont="1" applyFill="1" applyBorder="1" applyAlignment="1">
      <alignment horizontal="right" vertical="center"/>
    </xf>
    <xf numFmtId="0" fontId="25" fillId="8" borderId="7" xfId="0" applyFont="1" applyFill="1" applyBorder="1" applyAlignment="1">
      <alignment horizontal="left" vertical="center"/>
    </xf>
    <xf numFmtId="165" fontId="25" fillId="8" borderId="9" xfId="0" applyNumberFormat="1" applyFont="1" applyFill="1" applyBorder="1" applyAlignment="1">
      <alignment horizontal="right" vertical="center"/>
    </xf>
    <xf numFmtId="164" fontId="25" fillId="8" borderId="19" xfId="2" applyNumberFormat="1" applyFont="1" applyFill="1" applyBorder="1" applyAlignment="1">
      <alignment horizontal="right" vertical="center"/>
    </xf>
    <xf numFmtId="0" fontId="25" fillId="10" borderId="7" xfId="0" applyFont="1" applyFill="1" applyBorder="1" applyAlignment="1">
      <alignment horizontal="left" vertical="center"/>
    </xf>
    <xf numFmtId="165" fontId="25" fillId="10" borderId="9" xfId="0" applyNumberFormat="1" applyFont="1" applyFill="1" applyBorder="1" applyAlignment="1">
      <alignment horizontal="right" vertical="center"/>
    </xf>
    <xf numFmtId="164" fontId="25" fillId="10" borderId="19" xfId="2" applyNumberFormat="1" applyFont="1" applyFill="1" applyBorder="1" applyAlignment="1">
      <alignment horizontal="right" vertical="center"/>
    </xf>
    <xf numFmtId="0" fontId="24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7" xfId="0" applyFont="1" applyFill="1" applyBorder="1" applyAlignment="1">
      <alignment horizontal="left" vertical="center"/>
    </xf>
    <xf numFmtId="165" fontId="25" fillId="0" borderId="26" xfId="0" applyNumberFormat="1" applyFont="1" applyFill="1" applyBorder="1" applyAlignment="1">
      <alignment horizontal="right" vertical="center"/>
    </xf>
    <xf numFmtId="164" fontId="25" fillId="2" borderId="19" xfId="0" applyNumberFormat="1" applyFont="1" applyFill="1" applyBorder="1" applyAlignment="1">
      <alignment horizontal="right" vertical="center"/>
    </xf>
    <xf numFmtId="0" fontId="25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left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0" fontId="27" fillId="2" borderId="7" xfId="0" applyFont="1" applyFill="1" applyBorder="1" applyAlignment="1">
      <alignment horizontal="left" vertical="center"/>
    </xf>
    <xf numFmtId="165" fontId="27" fillId="0" borderId="26" xfId="0" applyNumberFormat="1" applyFont="1" applyFill="1" applyBorder="1" applyAlignment="1">
      <alignment horizontal="right" vertical="center"/>
    </xf>
    <xf numFmtId="164" fontId="27" fillId="2" borderId="19" xfId="0" applyNumberFormat="1" applyFont="1" applyFill="1" applyBorder="1" applyAlignment="1">
      <alignment horizontal="right" vertical="center"/>
    </xf>
    <xf numFmtId="0" fontId="27" fillId="2" borderId="5" xfId="0" applyFont="1" applyFill="1" applyBorder="1" applyAlignment="1">
      <alignment vertical="center"/>
    </xf>
    <xf numFmtId="0" fontId="27" fillId="2" borderId="5" xfId="0" applyFont="1" applyFill="1" applyBorder="1" applyAlignment="1">
      <alignment horizontal="left" vertical="center"/>
    </xf>
    <xf numFmtId="165" fontId="27" fillId="0" borderId="34" xfId="0" applyNumberFormat="1" applyFont="1" applyFill="1" applyBorder="1" applyAlignment="1">
      <alignment horizontal="right" vertical="center"/>
    </xf>
    <xf numFmtId="0" fontId="25" fillId="6" borderId="5" xfId="0" applyFont="1" applyFill="1" applyBorder="1" applyAlignment="1">
      <alignment horizontal="left" vertical="center"/>
    </xf>
    <xf numFmtId="0" fontId="25" fillId="6" borderId="6" xfId="0" applyFont="1" applyFill="1" applyBorder="1" applyAlignment="1">
      <alignment horizontal="left" vertical="center"/>
    </xf>
    <xf numFmtId="165" fontId="25" fillId="6" borderId="21" xfId="0" applyNumberFormat="1" applyFont="1" applyFill="1" applyBorder="1" applyAlignment="1">
      <alignment horizontal="right" vertical="center"/>
    </xf>
    <xf numFmtId="164" fontId="25" fillId="6" borderId="19" xfId="0" applyNumberFormat="1" applyFont="1" applyFill="1" applyBorder="1" applyAlignment="1">
      <alignment horizontal="right" vertical="center"/>
    </xf>
    <xf numFmtId="165" fontId="25" fillId="9" borderId="19" xfId="0" applyNumberFormat="1" applyFont="1" applyFill="1" applyBorder="1" applyAlignment="1">
      <alignment horizontal="right" vertical="center"/>
    </xf>
    <xf numFmtId="165" fontId="25" fillId="8" borderId="19" xfId="0" applyNumberFormat="1" applyFont="1" applyFill="1" applyBorder="1" applyAlignment="1">
      <alignment horizontal="right" vertical="center"/>
    </xf>
    <xf numFmtId="165" fontId="25" fillId="2" borderId="9" xfId="0" applyNumberFormat="1" applyFont="1" applyFill="1" applyBorder="1" applyAlignment="1">
      <alignment horizontal="right" vertical="center"/>
    </xf>
    <xf numFmtId="0" fontId="28" fillId="2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165" fontId="25" fillId="0" borderId="19" xfId="0" applyNumberFormat="1" applyFont="1" applyFill="1" applyBorder="1" applyAlignment="1">
      <alignment horizontal="right" vertical="center"/>
    </xf>
    <xf numFmtId="164" fontId="25" fillId="0" borderId="19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left" vertical="center"/>
    </xf>
    <xf numFmtId="165" fontId="25" fillId="10" borderId="19" xfId="0" applyNumberFormat="1" applyFont="1" applyFill="1" applyBorder="1" applyAlignment="1">
      <alignment horizontal="right" vertical="center"/>
    </xf>
    <xf numFmtId="165" fontId="24" fillId="0" borderId="19" xfId="0" applyNumberFormat="1" applyFont="1" applyFill="1" applyBorder="1" applyAlignment="1">
      <alignment horizontal="right" vertical="center"/>
    </xf>
    <xf numFmtId="164" fontId="25" fillId="9" borderId="12" xfId="0" applyNumberFormat="1" applyFont="1" applyFill="1" applyBorder="1" applyAlignment="1">
      <alignment horizontal="right" vertical="center"/>
    </xf>
    <xf numFmtId="164" fontId="25" fillId="8" borderId="12" xfId="0" applyNumberFormat="1" applyFont="1" applyFill="1" applyBorder="1" applyAlignment="1">
      <alignment horizontal="right" vertical="center"/>
    </xf>
    <xf numFmtId="164" fontId="25" fillId="10" borderId="12" xfId="0" applyNumberFormat="1" applyFont="1" applyFill="1" applyBorder="1" applyAlignment="1">
      <alignment horizontal="right" vertical="center"/>
    </xf>
    <xf numFmtId="0" fontId="25" fillId="10" borderId="5" xfId="0" applyFont="1" applyFill="1" applyBorder="1" applyAlignment="1">
      <alignment vertical="center"/>
    </xf>
    <xf numFmtId="0" fontId="25" fillId="10" borderId="5" xfId="0" applyFont="1" applyFill="1" applyBorder="1" applyAlignment="1">
      <alignment horizontal="left" vertical="center"/>
    </xf>
    <xf numFmtId="165" fontId="25" fillId="10" borderId="21" xfId="0" applyNumberFormat="1" applyFont="1" applyFill="1" applyBorder="1" applyAlignment="1">
      <alignment horizontal="right" vertical="center"/>
    </xf>
    <xf numFmtId="164" fontId="25" fillId="10" borderId="13" xfId="0" applyNumberFormat="1" applyFont="1" applyFill="1" applyBorder="1" applyAlignment="1">
      <alignment horizontal="right" vertical="center"/>
    </xf>
    <xf numFmtId="164" fontId="25" fillId="6" borderId="13" xfId="0" applyNumberFormat="1" applyFont="1" applyFill="1" applyBorder="1" applyAlignment="1">
      <alignment horizontal="right" vertical="center"/>
    </xf>
    <xf numFmtId="165" fontId="25" fillId="2" borderId="19" xfId="0" applyNumberFormat="1" applyFont="1" applyFill="1" applyBorder="1" applyAlignment="1">
      <alignment horizontal="right" vertical="center"/>
    </xf>
    <xf numFmtId="164" fontId="25" fillId="2" borderId="12" xfId="0" applyNumberFormat="1" applyFont="1" applyFill="1" applyBorder="1" applyAlignment="1">
      <alignment horizontal="right" vertical="center"/>
    </xf>
    <xf numFmtId="0" fontId="24" fillId="2" borderId="5" xfId="0" applyFont="1" applyFill="1" applyBorder="1" applyAlignment="1">
      <alignment vertical="center"/>
    </xf>
    <xf numFmtId="0" fontId="25" fillId="2" borderId="5" xfId="0" applyFont="1" applyFill="1" applyBorder="1" applyAlignment="1">
      <alignment horizontal="left" vertical="center"/>
    </xf>
    <xf numFmtId="165" fontId="25" fillId="0" borderId="21" xfId="0" applyNumberFormat="1" applyFont="1" applyFill="1" applyBorder="1" applyAlignment="1">
      <alignment horizontal="right" vertical="center"/>
    </xf>
    <xf numFmtId="164" fontId="25" fillId="2" borderId="13" xfId="0" applyNumberFormat="1" applyFont="1" applyFill="1" applyBorder="1" applyAlignment="1">
      <alignment horizontal="right" vertical="center"/>
    </xf>
    <xf numFmtId="0" fontId="25" fillId="0" borderId="5" xfId="0" applyFont="1" applyFill="1" applyBorder="1" applyAlignment="1">
      <alignment vertical="center"/>
    </xf>
    <xf numFmtId="164" fontId="25" fillId="0" borderId="13" xfId="0" applyNumberFormat="1" applyFont="1" applyFill="1" applyBorder="1" applyAlignment="1">
      <alignment horizontal="right" vertical="center"/>
    </xf>
    <xf numFmtId="164" fontId="25" fillId="6" borderId="12" xfId="0" applyNumberFormat="1" applyFont="1" applyFill="1" applyBorder="1" applyAlignment="1">
      <alignment horizontal="right" vertical="center"/>
    </xf>
    <xf numFmtId="0" fontId="29" fillId="8" borderId="1" xfId="0" applyFont="1" applyFill="1" applyBorder="1" applyAlignment="1">
      <alignment vertical="center"/>
    </xf>
    <xf numFmtId="0" fontId="29" fillId="8" borderId="1" xfId="0" applyFont="1" applyFill="1" applyBorder="1" applyAlignment="1">
      <alignment horizontal="left" vertical="center"/>
    </xf>
    <xf numFmtId="0" fontId="29" fillId="8" borderId="7" xfId="0" applyFont="1" applyFill="1" applyBorder="1" applyAlignment="1">
      <alignment horizontal="left" vertical="center"/>
    </xf>
    <xf numFmtId="165" fontId="29" fillId="8" borderId="19" xfId="0" applyNumberFormat="1" applyFont="1" applyFill="1" applyBorder="1" applyAlignment="1">
      <alignment horizontal="right" vertical="center"/>
    </xf>
    <xf numFmtId="164" fontId="29" fillId="8" borderId="12" xfId="0" applyNumberFormat="1" applyFont="1" applyFill="1" applyBorder="1" applyAlignment="1">
      <alignment horizontal="right" vertical="center"/>
    </xf>
    <xf numFmtId="0" fontId="29" fillId="10" borderId="1" xfId="0" applyFont="1" applyFill="1" applyBorder="1" applyAlignment="1">
      <alignment vertical="center"/>
    </xf>
    <xf numFmtId="0" fontId="29" fillId="10" borderId="1" xfId="0" applyFont="1" applyFill="1" applyBorder="1" applyAlignment="1">
      <alignment horizontal="left" vertical="center"/>
    </xf>
    <xf numFmtId="0" fontId="29" fillId="10" borderId="7" xfId="0" applyFont="1" applyFill="1" applyBorder="1" applyAlignment="1">
      <alignment horizontal="left" vertical="center"/>
    </xf>
    <xf numFmtId="165" fontId="29" fillId="10" borderId="19" xfId="0" applyNumberFormat="1" applyFont="1" applyFill="1" applyBorder="1" applyAlignment="1">
      <alignment horizontal="right" vertical="center"/>
    </xf>
    <xf numFmtId="164" fontId="29" fillId="10" borderId="12" xfId="0" applyNumberFormat="1" applyFont="1" applyFill="1" applyBorder="1" applyAlignment="1">
      <alignment horizontal="right" vertical="center"/>
    </xf>
    <xf numFmtId="0" fontId="24" fillId="0" borderId="1" xfId="0" applyFont="1" applyFill="1" applyBorder="1" applyAlignment="1">
      <alignment vertical="center"/>
    </xf>
    <xf numFmtId="164" fontId="25" fillId="0" borderId="12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164" fontId="11" fillId="0" borderId="0" xfId="0" applyNumberFormat="1" applyFont="1" applyFill="1" applyBorder="1" applyAlignment="1">
      <alignment horizontal="right" wrapText="1"/>
    </xf>
    <xf numFmtId="0" fontId="0" fillId="10" borderId="0" xfId="0" applyFill="1"/>
    <xf numFmtId="0" fontId="10" fillId="0" borderId="0" xfId="1" applyFont="1" applyFill="1" applyBorder="1" applyAlignment="1">
      <alignment horizontal="left"/>
    </xf>
    <xf numFmtId="0" fontId="25" fillId="2" borderId="7" xfId="0" applyFont="1" applyFill="1" applyBorder="1" applyAlignment="1">
      <alignment horizontal="left" wrapText="1"/>
    </xf>
    <xf numFmtId="164" fontId="26" fillId="7" borderId="19" xfId="0" applyNumberFormat="1" applyFont="1" applyFill="1" applyBorder="1" applyAlignment="1">
      <alignment horizontal="right" vertical="center"/>
    </xf>
    <xf numFmtId="164" fontId="26" fillId="3" borderId="19" xfId="0" applyNumberFormat="1" applyFont="1" applyFill="1" applyBorder="1" applyAlignment="1">
      <alignment horizontal="right" vertical="center"/>
    </xf>
    <xf numFmtId="164" fontId="24" fillId="4" borderId="19" xfId="0" applyNumberFormat="1" applyFont="1" applyFill="1" applyBorder="1" applyAlignment="1">
      <alignment horizontal="right" vertical="center"/>
    </xf>
    <xf numFmtId="164" fontId="25" fillId="5" borderId="19" xfId="0" applyNumberFormat="1" applyFont="1" applyFill="1" applyBorder="1" applyAlignment="1">
      <alignment horizontal="right" vertical="center"/>
    </xf>
    <xf numFmtId="164" fontId="25" fillId="10" borderId="21" xfId="0" applyNumberFormat="1" applyFont="1" applyFill="1" applyBorder="1" applyAlignment="1">
      <alignment horizontal="right" vertical="center"/>
    </xf>
    <xf numFmtId="164" fontId="25" fillId="6" borderId="21" xfId="0" applyNumberFormat="1" applyFont="1" applyFill="1" applyBorder="1" applyAlignment="1">
      <alignment horizontal="right" vertical="center"/>
    </xf>
    <xf numFmtId="164" fontId="25" fillId="2" borderId="21" xfId="0" applyNumberFormat="1" applyFont="1" applyFill="1" applyBorder="1" applyAlignment="1">
      <alignment horizontal="right" vertical="center"/>
    </xf>
    <xf numFmtId="164" fontId="25" fillId="0" borderId="21" xfId="0" applyNumberFormat="1" applyFont="1" applyFill="1" applyBorder="1" applyAlignment="1">
      <alignment horizontal="right" vertical="center"/>
    </xf>
    <xf numFmtId="164" fontId="29" fillId="8" borderId="19" xfId="0" applyNumberFormat="1" applyFont="1" applyFill="1" applyBorder="1" applyAlignment="1">
      <alignment horizontal="right" vertical="center"/>
    </xf>
    <xf numFmtId="164" fontId="29" fillId="10" borderId="19" xfId="0" applyNumberFormat="1" applyFont="1" applyFill="1" applyBorder="1" applyAlignment="1">
      <alignment horizontal="right" vertical="center"/>
    </xf>
    <xf numFmtId="164" fontId="25" fillId="0" borderId="20" xfId="0" applyNumberFormat="1" applyFont="1" applyFill="1" applyBorder="1" applyAlignment="1">
      <alignment horizontal="right" vertical="center"/>
    </xf>
    <xf numFmtId="0" fontId="25" fillId="2" borderId="8" xfId="0" applyFont="1" applyFill="1" applyBorder="1" applyAlignment="1">
      <alignment horizontal="left" wrapText="1"/>
    </xf>
    <xf numFmtId="0" fontId="25" fillId="0" borderId="4" xfId="0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1" fillId="0" borderId="1" xfId="0" applyFont="1" applyFill="1" applyBorder="1" applyAlignment="1">
      <alignment horizontal="left"/>
    </xf>
    <xf numFmtId="0" fontId="25" fillId="10" borderId="6" xfId="0" applyFont="1" applyFill="1" applyBorder="1" applyAlignment="1">
      <alignment horizontal="left" vertical="center"/>
    </xf>
    <xf numFmtId="0" fontId="25" fillId="2" borderId="6" xfId="0" applyFont="1" applyFill="1" applyBorder="1" applyAlignment="1">
      <alignment horizontal="left" vertical="center"/>
    </xf>
    <xf numFmtId="164" fontId="4" fillId="0" borderId="0" xfId="0" applyNumberFormat="1" applyFont="1"/>
    <xf numFmtId="0" fontId="4" fillId="0" borderId="35" xfId="0" applyFont="1" applyBorder="1" applyAlignment="1">
      <alignment vertical="center"/>
    </xf>
    <xf numFmtId="164" fontId="4" fillId="0" borderId="0" xfId="0" applyNumberFormat="1" applyFont="1" applyBorder="1" applyAlignment="1">
      <alignment horizontal="right" vertical="center"/>
    </xf>
    <xf numFmtId="164" fontId="9" fillId="7" borderId="21" xfId="0" applyNumberFormat="1" applyFont="1" applyFill="1" applyBorder="1" applyAlignment="1">
      <alignment horizontal="right" vertical="center" wrapText="1"/>
    </xf>
    <xf numFmtId="164" fontId="9" fillId="7" borderId="5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31" fillId="11" borderId="1" xfId="0" applyNumberFormat="1" applyFont="1" applyFill="1" applyBorder="1" applyAlignment="1" applyProtection="1">
      <alignment horizontal="center" vertical="center" wrapText="1"/>
    </xf>
    <xf numFmtId="0" fontId="32" fillId="12" borderId="1" xfId="0" applyFont="1" applyFill="1" applyBorder="1" applyAlignment="1">
      <alignment horizontal="center" vertical="center" wrapText="1"/>
    </xf>
    <xf numFmtId="0" fontId="33" fillId="10" borderId="1" xfId="0" applyNumberFormat="1" applyFont="1" applyFill="1" applyBorder="1" applyAlignment="1" applyProtection="1">
      <alignment horizontal="left" vertical="center" wrapText="1"/>
    </xf>
    <xf numFmtId="4" fontId="31" fillId="10" borderId="1" xfId="0" applyNumberFormat="1" applyFont="1" applyFill="1" applyBorder="1" applyAlignment="1">
      <alignment horizontal="right"/>
    </xf>
    <xf numFmtId="4" fontId="5" fillId="10" borderId="1" xfId="0" applyNumberFormat="1" applyFont="1" applyFill="1" applyBorder="1" applyAlignment="1">
      <alignment horizontal="right"/>
    </xf>
    <xf numFmtId="0" fontId="34" fillId="10" borderId="1" xfId="0" applyFont="1" applyFill="1" applyBorder="1" applyAlignment="1">
      <alignment horizontal="left" vertical="center"/>
    </xf>
    <xf numFmtId="0" fontId="8" fillId="10" borderId="0" xfId="0" applyNumberFormat="1" applyFont="1" applyFill="1" applyBorder="1" applyAlignment="1" applyProtection="1">
      <alignment horizontal="center" vertical="center" wrapText="1"/>
    </xf>
    <xf numFmtId="0" fontId="31" fillId="12" borderId="1" xfId="0" applyNumberFormat="1" applyFont="1" applyFill="1" applyBorder="1" applyAlignment="1" applyProtection="1">
      <alignment horizontal="center" vertical="center" wrapText="1"/>
    </xf>
    <xf numFmtId="0" fontId="31" fillId="12" borderId="8" xfId="0" applyNumberFormat="1" applyFont="1" applyFill="1" applyBorder="1" applyAlignment="1" applyProtection="1">
      <alignment horizontal="center" vertical="center" wrapText="1"/>
    </xf>
    <xf numFmtId="0" fontId="36" fillId="12" borderId="1" xfId="0" applyNumberFormat="1" applyFont="1" applyFill="1" applyBorder="1" applyAlignment="1" applyProtection="1">
      <alignment horizontal="center" vertical="center" wrapText="1"/>
    </xf>
    <xf numFmtId="0" fontId="35" fillId="10" borderId="0" xfId="0" applyFont="1" applyFill="1"/>
    <xf numFmtId="168" fontId="31" fillId="10" borderId="1" xfId="0" applyNumberFormat="1" applyFont="1" applyFill="1" applyBorder="1" applyAlignment="1">
      <alignment horizontal="right"/>
    </xf>
    <xf numFmtId="0" fontId="37" fillId="10" borderId="1" xfId="0" quotePrefix="1" applyFont="1" applyFill="1" applyBorder="1" applyAlignment="1">
      <alignment horizontal="left" vertical="center"/>
    </xf>
    <xf numFmtId="0" fontId="34" fillId="10" borderId="1" xfId="0" quotePrefix="1" applyFont="1" applyFill="1" applyBorder="1" applyAlignment="1">
      <alignment horizontal="left" vertical="center"/>
    </xf>
    <xf numFmtId="0" fontId="33" fillId="10" borderId="1" xfId="0" quotePrefix="1" applyFont="1" applyFill="1" applyBorder="1" applyAlignment="1">
      <alignment horizontal="left" vertical="center"/>
    </xf>
    <xf numFmtId="0" fontId="38" fillId="10" borderId="1" xfId="0" quotePrefix="1" applyFont="1" applyFill="1" applyBorder="1" applyAlignment="1">
      <alignment horizontal="left" vertical="center"/>
    </xf>
    <xf numFmtId="0" fontId="33" fillId="10" borderId="1" xfId="0" quotePrefix="1" applyFont="1" applyFill="1" applyBorder="1" applyAlignment="1">
      <alignment horizontal="left" vertical="center" wrapText="1"/>
    </xf>
    <xf numFmtId="4" fontId="33" fillId="10" borderId="1" xfId="0" applyNumberFormat="1" applyFont="1" applyFill="1" applyBorder="1" applyAlignment="1">
      <alignment horizontal="right"/>
    </xf>
    <xf numFmtId="4" fontId="34" fillId="10" borderId="1" xfId="0" applyNumberFormat="1" applyFont="1" applyFill="1" applyBorder="1" applyAlignment="1">
      <alignment horizontal="right"/>
    </xf>
    <xf numFmtId="0" fontId="0" fillId="10" borderId="1" xfId="0" applyFill="1" applyBorder="1"/>
    <xf numFmtId="0" fontId="39" fillId="10" borderId="1" xfId="0" applyFont="1" applyFill="1" applyBorder="1" applyAlignment="1"/>
    <xf numFmtId="4" fontId="40" fillId="10" borderId="1" xfId="0" applyNumberFormat="1" applyFont="1" applyFill="1" applyBorder="1"/>
    <xf numFmtId="4" fontId="23" fillId="10" borderId="0" xfId="0" applyNumberFormat="1" applyFont="1" applyFill="1"/>
    <xf numFmtId="0" fontId="41" fillId="10" borderId="1" xfId="0" applyNumberFormat="1" applyFont="1" applyFill="1" applyBorder="1" applyAlignment="1" applyProtection="1">
      <alignment horizontal="left" vertical="center" wrapText="1"/>
    </xf>
    <xf numFmtId="168" fontId="42" fillId="10" borderId="1" xfId="0" applyNumberFormat="1" applyFont="1" applyFill="1" applyBorder="1" applyAlignment="1">
      <alignment horizontal="right"/>
    </xf>
    <xf numFmtId="0" fontId="43" fillId="10" borderId="1" xfId="0" quotePrefix="1" applyFont="1" applyFill="1" applyBorder="1" applyAlignment="1">
      <alignment horizontal="left" vertical="center"/>
    </xf>
    <xf numFmtId="168" fontId="44" fillId="10" borderId="1" xfId="0" applyNumberFormat="1" applyFont="1" applyFill="1" applyBorder="1" applyAlignment="1">
      <alignment horizontal="right"/>
    </xf>
    <xf numFmtId="0" fontId="46" fillId="10" borderId="1" xfId="0" quotePrefix="1" applyFont="1" applyFill="1" applyBorder="1" applyAlignment="1">
      <alignment horizontal="left" vertical="center"/>
    </xf>
    <xf numFmtId="0" fontId="43" fillId="10" borderId="1" xfId="0" quotePrefix="1" applyFont="1" applyFill="1" applyBorder="1" applyAlignment="1">
      <alignment horizontal="left" vertical="center" wrapText="1"/>
    </xf>
    <xf numFmtId="3" fontId="44" fillId="10" borderId="1" xfId="0" applyNumberFormat="1" applyFont="1" applyFill="1" applyBorder="1" applyAlignment="1">
      <alignment horizontal="right"/>
    </xf>
    <xf numFmtId="0" fontId="33" fillId="10" borderId="1" xfId="0" applyFont="1" applyFill="1" applyBorder="1" applyAlignment="1">
      <alignment horizontal="left" vertical="center"/>
    </xf>
    <xf numFmtId="0" fontId="33" fillId="10" borderId="1" xfId="0" applyNumberFormat="1" applyFont="1" applyFill="1" applyBorder="1" applyAlignment="1" applyProtection="1">
      <alignment horizontal="left" vertical="center"/>
    </xf>
    <xf numFmtId="0" fontId="41" fillId="10" borderId="1" xfId="0" applyNumberFormat="1" applyFont="1" applyFill="1" applyBorder="1" applyAlignment="1" applyProtection="1">
      <alignment vertical="center" wrapText="1"/>
    </xf>
    <xf numFmtId="0" fontId="34" fillId="10" borderId="1" xfId="0" applyNumberFormat="1" applyFont="1" applyFill="1" applyBorder="1" applyAlignment="1" applyProtection="1">
      <alignment horizontal="left" vertical="center" wrapText="1"/>
    </xf>
    <xf numFmtId="0" fontId="45" fillId="10" borderId="1" xfId="0" applyNumberFormat="1" applyFont="1" applyFill="1" applyBorder="1" applyAlignment="1" applyProtection="1">
      <alignment vertical="center" wrapText="1"/>
    </xf>
    <xf numFmtId="0" fontId="47" fillId="10" borderId="5" xfId="0" applyFont="1" applyFill="1" applyBorder="1"/>
    <xf numFmtId="0" fontId="48" fillId="10" borderId="1" xfId="0" applyFont="1" applyFill="1" applyBorder="1" applyAlignment="1">
      <alignment horizontal="left"/>
    </xf>
    <xf numFmtId="0" fontId="49" fillId="10" borderId="1" xfId="0" applyFont="1" applyFill="1" applyBorder="1"/>
    <xf numFmtId="168" fontId="47" fillId="10" borderId="1" xfId="0" applyNumberFormat="1" applyFont="1" applyFill="1" applyBorder="1"/>
    <xf numFmtId="0" fontId="0" fillId="10" borderId="5" xfId="0" applyFill="1" applyBorder="1"/>
    <xf numFmtId="0" fontId="48" fillId="10" borderId="5" xfId="0" applyFont="1" applyFill="1" applyBorder="1" applyAlignment="1">
      <alignment horizontal="left"/>
    </xf>
    <xf numFmtId="0" fontId="49" fillId="10" borderId="5" xfId="0" applyFont="1" applyFill="1" applyBorder="1"/>
    <xf numFmtId="4" fontId="47" fillId="10" borderId="5" xfId="0" applyNumberFormat="1" applyFont="1" applyFill="1" applyBorder="1"/>
    <xf numFmtId="168" fontId="47" fillId="10" borderId="5" xfId="0" applyNumberFormat="1" applyFont="1" applyFill="1" applyBorder="1"/>
    <xf numFmtId="0" fontId="50" fillId="10" borderId="5" xfId="0" applyFont="1" applyFill="1" applyBorder="1" applyAlignment="1">
      <alignment horizontal="left"/>
    </xf>
    <xf numFmtId="0" fontId="35" fillId="10" borderId="5" xfId="0" applyFont="1" applyFill="1" applyBorder="1" applyAlignment="1">
      <alignment horizontal="left"/>
    </xf>
    <xf numFmtId="0" fontId="51" fillId="10" borderId="5" xfId="0" applyFont="1" applyFill="1" applyBorder="1" applyAlignment="1">
      <alignment wrapText="1"/>
    </xf>
    <xf numFmtId="4" fontId="51" fillId="10" borderId="5" xfId="0" applyNumberFormat="1" applyFont="1" applyFill="1" applyBorder="1"/>
    <xf numFmtId="0" fontId="0" fillId="12" borderId="1" xfId="0" applyFill="1" applyBorder="1"/>
    <xf numFmtId="0" fontId="52" fillId="12" borderId="1" xfId="0" applyFont="1" applyFill="1" applyBorder="1"/>
    <xf numFmtId="168" fontId="51" fillId="12" borderId="1" xfId="0" applyNumberFormat="1" applyFont="1" applyFill="1" applyBorder="1"/>
    <xf numFmtId="0" fontId="47" fillId="10" borderId="0" xfId="0" applyFont="1" applyFill="1"/>
    <xf numFmtId="4" fontId="35" fillId="10" borderId="1" xfId="0" applyNumberFormat="1" applyFont="1" applyFill="1" applyBorder="1" applyAlignment="1"/>
    <xf numFmtId="164" fontId="7" fillId="0" borderId="27" xfId="0" quotePrefix="1" applyNumberFormat="1" applyFont="1" applyFill="1" applyBorder="1" applyAlignment="1">
      <alignment horizontal="right" vertical="center" wrapText="1"/>
    </xf>
    <xf numFmtId="164" fontId="6" fillId="0" borderId="14" xfId="0" quotePrefix="1" applyNumberFormat="1" applyFont="1" applyFill="1" applyBorder="1" applyAlignment="1">
      <alignment horizontal="right" vertical="center"/>
    </xf>
    <xf numFmtId="0" fontId="1" fillId="2" borderId="40" xfId="0" applyFont="1" applyFill="1" applyBorder="1" applyAlignment="1">
      <alignment wrapText="1"/>
    </xf>
    <xf numFmtId="0" fontId="1" fillId="2" borderId="31" xfId="0" applyFont="1" applyFill="1" applyBorder="1" applyAlignment="1">
      <alignment wrapText="1"/>
    </xf>
    <xf numFmtId="0" fontId="4" fillId="0" borderId="41" xfId="0" applyFont="1" applyBorder="1" applyAlignment="1">
      <alignment vertical="center"/>
    </xf>
    <xf numFmtId="164" fontId="6" fillId="0" borderId="33" xfId="0" applyNumberFormat="1" applyFont="1" applyFill="1" applyBorder="1" applyAlignment="1">
      <alignment horizontal="right" vertical="center"/>
    </xf>
    <xf numFmtId="164" fontId="6" fillId="0" borderId="35" xfId="0" applyNumberFormat="1" applyFont="1" applyFill="1" applyBorder="1" applyAlignment="1">
      <alignment horizontal="right" vertical="center"/>
    </xf>
    <xf numFmtId="4" fontId="7" fillId="0" borderId="26" xfId="0" quotePrefix="1" applyNumberFormat="1" applyFont="1" applyFill="1" applyBorder="1" applyAlignment="1">
      <alignment horizontal="left" wrapText="1"/>
    </xf>
    <xf numFmtId="49" fontId="2" fillId="3" borderId="32" xfId="0" applyNumberFormat="1" applyFont="1" applyFill="1" applyBorder="1" applyAlignment="1">
      <alignment horizontal="center" wrapText="1"/>
    </xf>
    <xf numFmtId="164" fontId="6" fillId="0" borderId="35" xfId="0" quotePrefix="1" applyNumberFormat="1" applyFont="1" applyFill="1" applyBorder="1" applyAlignment="1">
      <alignment horizontal="right" vertical="center"/>
    </xf>
    <xf numFmtId="0" fontId="53" fillId="12" borderId="1" xfId="0" applyFont="1" applyFill="1" applyBorder="1" applyAlignment="1">
      <alignment horizontal="center"/>
    </xf>
    <xf numFmtId="4" fontId="15" fillId="3" borderId="44" xfId="0" applyNumberFormat="1" applyFont="1" applyFill="1" applyBorder="1" applyAlignment="1">
      <alignment horizontal="center" vertical="center" wrapText="1"/>
    </xf>
    <xf numFmtId="164" fontId="6" fillId="0" borderId="17" xfId="0" applyNumberFormat="1" applyFont="1" applyFill="1" applyBorder="1" applyAlignment="1">
      <alignment horizontal="right" vertical="center"/>
    </xf>
    <xf numFmtId="164" fontId="14" fillId="0" borderId="45" xfId="0" applyNumberFormat="1" applyFont="1" applyFill="1" applyBorder="1" applyAlignment="1">
      <alignment horizontal="right" vertical="center"/>
    </xf>
    <xf numFmtId="164" fontId="14" fillId="0" borderId="44" xfId="0" applyNumberFormat="1" applyFont="1" applyFill="1" applyBorder="1" applyAlignment="1">
      <alignment horizontal="right" vertical="center"/>
    </xf>
    <xf numFmtId="164" fontId="14" fillId="0" borderId="27" xfId="0" applyNumberFormat="1" applyFont="1" applyFill="1" applyBorder="1" applyAlignment="1">
      <alignment horizontal="right" vertical="center"/>
    </xf>
    <xf numFmtId="164" fontId="6" fillId="0" borderId="46" xfId="0" applyNumberFormat="1" applyFont="1" applyFill="1" applyBorder="1" applyAlignment="1">
      <alignment horizontal="right" vertical="center" wrapText="1"/>
    </xf>
    <xf numFmtId="49" fontId="2" fillId="3" borderId="36" xfId="0" applyNumberFormat="1" applyFont="1" applyFill="1" applyBorder="1" applyAlignment="1">
      <alignment horizontal="center" wrapText="1"/>
    </xf>
    <xf numFmtId="164" fontId="6" fillId="0" borderId="42" xfId="0" applyNumberFormat="1" applyFont="1" applyFill="1" applyBorder="1" applyAlignment="1">
      <alignment horizontal="right" vertical="center"/>
    </xf>
    <xf numFmtId="164" fontId="6" fillId="0" borderId="27" xfId="0" applyNumberFormat="1" applyFont="1" applyFill="1" applyBorder="1" applyAlignment="1">
      <alignment horizontal="right" vertical="center"/>
    </xf>
    <xf numFmtId="164" fontId="6" fillId="0" borderId="47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center"/>
    </xf>
    <xf numFmtId="49" fontId="2" fillId="3" borderId="40" xfId="0" applyNumberFormat="1" applyFont="1" applyFill="1" applyBorder="1" applyAlignment="1">
      <alignment horizontal="center" wrapText="1"/>
    </xf>
    <xf numFmtId="164" fontId="6" fillId="0" borderId="27" xfId="0" quotePrefix="1" applyNumberFormat="1" applyFont="1" applyFill="1" applyBorder="1" applyAlignment="1">
      <alignment horizontal="right" vertical="center"/>
    </xf>
    <xf numFmtId="164" fontId="6" fillId="0" borderId="47" xfId="0" quotePrefix="1" applyNumberFormat="1" applyFont="1" applyFill="1" applyBorder="1" applyAlignment="1">
      <alignment horizontal="right" vertical="center"/>
    </xf>
    <xf numFmtId="0" fontId="54" fillId="2" borderId="29" xfId="0" applyNumberFormat="1" applyFont="1" applyFill="1" applyBorder="1" applyAlignment="1">
      <alignment horizontal="center" vertical="center" wrapText="1"/>
    </xf>
    <xf numFmtId="0" fontId="54" fillId="2" borderId="0" xfId="0" applyNumberFormat="1" applyFont="1" applyFill="1" applyBorder="1" applyAlignment="1">
      <alignment horizontal="center" vertical="center" wrapText="1"/>
    </xf>
    <xf numFmtId="164" fontId="25" fillId="10" borderId="33" xfId="0" applyNumberFormat="1" applyFont="1" applyFill="1" applyBorder="1" applyAlignment="1">
      <alignment horizontal="right" vertical="center"/>
    </xf>
    <xf numFmtId="164" fontId="25" fillId="2" borderId="7" xfId="0" applyNumberFormat="1" applyFont="1" applyFill="1" applyBorder="1" applyAlignment="1">
      <alignment horizontal="center" vertical="center" wrapText="1"/>
    </xf>
    <xf numFmtId="165" fontId="26" fillId="7" borderId="26" xfId="0" applyNumberFormat="1" applyFont="1" applyFill="1" applyBorder="1" applyAlignment="1">
      <alignment horizontal="right" vertical="center"/>
    </xf>
    <xf numFmtId="165" fontId="26" fillId="3" borderId="26" xfId="0" applyNumberFormat="1" applyFont="1" applyFill="1" applyBorder="1" applyAlignment="1">
      <alignment horizontal="right" vertical="center"/>
    </xf>
    <xf numFmtId="165" fontId="24" fillId="4" borderId="26" xfId="0" applyNumberFormat="1" applyFont="1" applyFill="1" applyBorder="1" applyAlignment="1">
      <alignment horizontal="right" vertical="center"/>
    </xf>
    <xf numFmtId="165" fontId="25" fillId="5" borderId="26" xfId="0" applyNumberFormat="1" applyFont="1" applyFill="1" applyBorder="1" applyAlignment="1">
      <alignment horizontal="right" vertical="center"/>
    </xf>
    <xf numFmtId="165" fontId="25" fillId="6" borderId="26" xfId="0" applyNumberFormat="1" applyFont="1" applyFill="1" applyBorder="1" applyAlignment="1">
      <alignment horizontal="right" vertical="center"/>
    </xf>
    <xf numFmtId="165" fontId="25" fillId="6" borderId="34" xfId="0" applyNumberFormat="1" applyFont="1" applyFill="1" applyBorder="1" applyAlignment="1">
      <alignment horizontal="right" vertical="center"/>
    </xf>
    <xf numFmtId="165" fontId="25" fillId="2" borderId="26" xfId="0" applyNumberFormat="1" applyFont="1" applyFill="1" applyBorder="1" applyAlignment="1">
      <alignment horizontal="right" vertical="center"/>
    </xf>
    <xf numFmtId="165" fontId="24" fillId="0" borderId="26" xfId="0" applyNumberFormat="1" applyFont="1" applyFill="1" applyBorder="1" applyAlignment="1">
      <alignment horizontal="right" vertical="center"/>
    </xf>
    <xf numFmtId="165" fontId="25" fillId="10" borderId="34" xfId="0" applyNumberFormat="1" applyFont="1" applyFill="1" applyBorder="1" applyAlignment="1">
      <alignment horizontal="right" vertical="center"/>
    </xf>
    <xf numFmtId="165" fontId="25" fillId="0" borderId="34" xfId="0" applyNumberFormat="1" applyFont="1" applyFill="1" applyBorder="1" applyAlignment="1">
      <alignment horizontal="right" vertical="center"/>
    </xf>
    <xf numFmtId="165" fontId="29" fillId="8" borderId="26" xfId="0" applyNumberFormat="1" applyFont="1" applyFill="1" applyBorder="1" applyAlignment="1">
      <alignment horizontal="right" vertical="center"/>
    </xf>
    <xf numFmtId="165" fontId="29" fillId="10" borderId="26" xfId="0" applyNumberFormat="1" applyFont="1" applyFill="1" applyBorder="1" applyAlignment="1">
      <alignment horizontal="right" vertical="center"/>
    </xf>
    <xf numFmtId="164" fontId="25" fillId="0" borderId="35" xfId="0" applyNumberFormat="1" applyFont="1" applyFill="1" applyBorder="1" applyAlignment="1">
      <alignment horizontal="right" vertical="center"/>
    </xf>
    <xf numFmtId="2" fontId="26" fillId="7" borderId="19" xfId="0" applyNumberFormat="1" applyFont="1" applyFill="1" applyBorder="1" applyAlignment="1">
      <alignment vertical="center"/>
    </xf>
    <xf numFmtId="2" fontId="26" fillId="3" borderId="19" xfId="0" applyNumberFormat="1" applyFont="1" applyFill="1" applyBorder="1" applyAlignment="1">
      <alignment vertical="center"/>
    </xf>
    <xf numFmtId="2" fontId="25" fillId="4" borderId="19" xfId="0" applyNumberFormat="1" applyFont="1" applyFill="1" applyBorder="1" applyAlignment="1">
      <alignment vertical="center"/>
    </xf>
    <xf numFmtId="2" fontId="25" fillId="5" borderId="19" xfId="0" applyNumberFormat="1" applyFont="1" applyFill="1" applyBorder="1" applyAlignment="1">
      <alignment vertical="center"/>
    </xf>
    <xf numFmtId="2" fontId="25" fillId="6" borderId="19" xfId="0" applyNumberFormat="1" applyFont="1" applyFill="1" applyBorder="1" applyAlignment="1">
      <alignment vertical="center"/>
    </xf>
    <xf numFmtId="2" fontId="25" fillId="9" borderId="19" xfId="0" applyNumberFormat="1" applyFont="1" applyFill="1" applyBorder="1" applyAlignment="1">
      <alignment vertical="center"/>
    </xf>
    <xf numFmtId="2" fontId="25" fillId="8" borderId="19" xfId="0" applyNumberFormat="1" applyFont="1" applyFill="1" applyBorder="1" applyAlignment="1">
      <alignment vertical="center"/>
    </xf>
    <xf numFmtId="2" fontId="25" fillId="0" borderId="19" xfId="0" applyNumberFormat="1" applyFont="1" applyBorder="1" applyAlignment="1">
      <alignment vertical="center"/>
    </xf>
    <xf numFmtId="2" fontId="25" fillId="0" borderId="20" xfId="0" applyNumberFormat="1" applyFont="1" applyBorder="1" applyAlignment="1">
      <alignment vertical="center"/>
    </xf>
    <xf numFmtId="4" fontId="35" fillId="0" borderId="1" xfId="0" applyNumberFormat="1" applyFont="1" applyBorder="1"/>
    <xf numFmtId="0" fontId="31" fillId="11" borderId="1" xfId="0" applyFont="1" applyFill="1" applyBorder="1" applyAlignment="1">
      <alignment horizontal="center" vertical="center" wrapText="1"/>
    </xf>
    <xf numFmtId="4" fontId="35" fillId="10" borderId="1" xfId="0" applyNumberFormat="1" applyFont="1" applyFill="1" applyBorder="1"/>
    <xf numFmtId="1" fontId="36" fillId="12" borderId="1" xfId="0" applyNumberFormat="1" applyFont="1" applyFill="1" applyBorder="1" applyAlignment="1" applyProtection="1">
      <alignment horizontal="center" vertical="center" wrapText="1"/>
    </xf>
    <xf numFmtId="1" fontId="39" fillId="12" borderId="1" xfId="0" applyNumberFormat="1" applyFont="1" applyFill="1" applyBorder="1" applyAlignment="1">
      <alignment horizontal="center"/>
    </xf>
    <xf numFmtId="164" fontId="14" fillId="0" borderId="38" xfId="0" applyNumberFormat="1" applyFont="1" applyFill="1" applyBorder="1" applyAlignment="1">
      <alignment horizontal="right" vertical="center"/>
    </xf>
    <xf numFmtId="164" fontId="6" fillId="0" borderId="27" xfId="0" applyNumberFormat="1" applyFont="1" applyFill="1" applyBorder="1" applyAlignment="1">
      <alignment horizontal="right" vertical="center" wrapText="1"/>
    </xf>
    <xf numFmtId="0" fontId="8" fillId="0" borderId="0" xfId="0" quotePrefix="1" applyFont="1" applyFill="1" applyBorder="1" applyAlignment="1">
      <alignment horizontal="center" vertical="center" wrapText="1"/>
    </xf>
    <xf numFmtId="0" fontId="6" fillId="10" borderId="0" xfId="0" applyNumberFormat="1" applyFont="1" applyFill="1" applyBorder="1" applyAlignment="1" applyProtection="1">
      <alignment horizontal="center" vertical="center" wrapText="1"/>
    </xf>
    <xf numFmtId="0" fontId="30" fillId="10" borderId="0" xfId="0" applyFont="1" applyFill="1" applyAlignment="1">
      <alignment wrapText="1"/>
    </xf>
    <xf numFmtId="0" fontId="30" fillId="10" borderId="0" xfId="0" applyFont="1" applyFill="1" applyAlignment="1">
      <alignment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164" fontId="6" fillId="0" borderId="41" xfId="0" applyNumberFormat="1" applyFont="1" applyFill="1" applyBorder="1" applyAlignment="1">
      <alignment horizontal="right" vertical="center"/>
    </xf>
    <xf numFmtId="0" fontId="54" fillId="2" borderId="18" xfId="0" applyNumberFormat="1" applyFont="1" applyFill="1" applyBorder="1" applyAlignment="1">
      <alignment horizontal="center" vertical="center" wrapText="1"/>
    </xf>
    <xf numFmtId="0" fontId="27" fillId="2" borderId="19" xfId="0" applyNumberFormat="1" applyFont="1" applyFill="1" applyBorder="1" applyAlignment="1">
      <alignment horizontal="center" vertical="center" wrapText="1"/>
    </xf>
    <xf numFmtId="0" fontId="36" fillId="11" borderId="1" xfId="0" applyNumberFormat="1" applyFont="1" applyFill="1" applyBorder="1" applyAlignment="1" applyProtection="1">
      <alignment horizontal="center" vertical="center" wrapText="1"/>
    </xf>
    <xf numFmtId="0" fontId="36" fillId="11" borderId="1" xfId="0" applyFont="1" applyFill="1" applyBorder="1" applyAlignment="1">
      <alignment horizontal="center" vertical="center" wrapText="1"/>
    </xf>
    <xf numFmtId="168" fontId="33" fillId="10" borderId="1" xfId="0" applyNumberFormat="1" applyFont="1" applyFill="1" applyBorder="1" applyAlignment="1">
      <alignment horizontal="right"/>
    </xf>
    <xf numFmtId="168" fontId="41" fillId="10" borderId="1" xfId="0" applyNumberFormat="1" applyFont="1" applyFill="1" applyBorder="1" applyAlignment="1">
      <alignment horizontal="right"/>
    </xf>
    <xf numFmtId="168" fontId="45" fillId="10" borderId="1" xfId="0" applyNumberFormat="1" applyFont="1" applyFill="1" applyBorder="1" applyAlignment="1">
      <alignment horizontal="right"/>
    </xf>
    <xf numFmtId="3" fontId="45" fillId="10" borderId="1" xfId="0" applyNumberFormat="1" applyFont="1" applyFill="1" applyBorder="1" applyAlignment="1">
      <alignment horizontal="right"/>
    </xf>
    <xf numFmtId="168" fontId="45" fillId="10" borderId="1" xfId="0" applyNumberFormat="1" applyFont="1" applyFill="1" applyBorder="1"/>
    <xf numFmtId="168" fontId="45" fillId="10" borderId="5" xfId="0" applyNumberFormat="1" applyFont="1" applyFill="1" applyBorder="1"/>
    <xf numFmtId="4" fontId="41" fillId="10" borderId="5" xfId="0" applyNumberFormat="1" applyFont="1" applyFill="1" applyBorder="1"/>
    <xf numFmtId="4" fontId="45" fillId="10" borderId="5" xfId="0" applyNumberFormat="1" applyFont="1" applyFill="1" applyBorder="1"/>
    <xf numFmtId="168" fontId="41" fillId="12" borderId="1" xfId="0" applyNumberFormat="1" applyFont="1" applyFill="1" applyBorder="1"/>
    <xf numFmtId="0" fontId="45" fillId="10" borderId="0" xfId="0" applyFont="1" applyFill="1"/>
    <xf numFmtId="0" fontId="55" fillId="10" borderId="0" xfId="0" applyFont="1" applyFill="1"/>
    <xf numFmtId="0" fontId="54" fillId="2" borderId="3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54" fillId="2" borderId="32" xfId="0" applyNumberFormat="1" applyFont="1" applyFill="1" applyBorder="1" applyAlignment="1">
      <alignment horizontal="center" vertical="center" wrapText="1"/>
    </xf>
    <xf numFmtId="4" fontId="15" fillId="3" borderId="29" xfId="0" applyNumberFormat="1" applyFont="1" applyFill="1" applyBorder="1" applyAlignment="1">
      <alignment horizontal="center" vertical="center" wrapText="1"/>
    </xf>
    <xf numFmtId="164" fontId="14" fillId="0" borderId="29" xfId="0" applyNumberFormat="1" applyFont="1" applyFill="1" applyBorder="1" applyAlignment="1">
      <alignment horizontal="right" vertical="center"/>
    </xf>
    <xf numFmtId="164" fontId="14" fillId="0" borderId="33" xfId="0" applyNumberFormat="1" applyFont="1" applyFill="1" applyBorder="1" applyAlignment="1">
      <alignment horizontal="right" vertical="center"/>
    </xf>
    <xf numFmtId="0" fontId="4" fillId="3" borderId="33" xfId="0" applyFont="1" applyFill="1" applyBorder="1"/>
    <xf numFmtId="4" fontId="2" fillId="0" borderId="32" xfId="0" applyNumberFormat="1" applyFont="1" applyBorder="1"/>
    <xf numFmtId="4" fontId="2" fillId="0" borderId="14" xfId="0" applyNumberFormat="1" applyFont="1" applyBorder="1"/>
    <xf numFmtId="4" fontId="2" fillId="3" borderId="14" xfId="0" applyNumberFormat="1" applyFont="1" applyFill="1" applyBorder="1"/>
    <xf numFmtId="4" fontId="2" fillId="3" borderId="32" xfId="0" applyNumberFormat="1" applyFont="1" applyFill="1" applyBorder="1"/>
    <xf numFmtId="164" fontId="17" fillId="2" borderId="32" xfId="0" applyNumberFormat="1" applyFont="1" applyFill="1" applyBorder="1" applyAlignment="1">
      <alignment horizontal="center" vertical="center" wrapText="1"/>
    </xf>
    <xf numFmtId="164" fontId="17" fillId="2" borderId="35" xfId="0" applyNumberFormat="1" applyFont="1" applyFill="1" applyBorder="1" applyAlignment="1">
      <alignment horizontal="center" vertical="center" wrapText="1"/>
    </xf>
    <xf numFmtId="164" fontId="17" fillId="2" borderId="40" xfId="0" applyNumberFormat="1" applyFont="1" applyFill="1" applyBorder="1" applyAlignment="1">
      <alignment horizontal="center" vertical="center" wrapText="1"/>
    </xf>
    <xf numFmtId="164" fontId="17" fillId="2" borderId="47" xfId="0" applyNumberFormat="1" applyFont="1" applyFill="1" applyBorder="1" applyAlignment="1">
      <alignment horizontal="center" vertical="center" wrapText="1"/>
    </xf>
    <xf numFmtId="0" fontId="16" fillId="3" borderId="38" xfId="0" quotePrefix="1" applyFont="1" applyFill="1" applyBorder="1" applyAlignment="1">
      <alignment horizontal="left" vertical="center" wrapText="1"/>
    </xf>
    <xf numFmtId="0" fontId="16" fillId="3" borderId="11" xfId="0" quotePrefix="1" applyFont="1" applyFill="1" applyBorder="1" applyAlignment="1">
      <alignment horizontal="left" vertical="center" wrapText="1"/>
    </xf>
    <xf numFmtId="4" fontId="13" fillId="0" borderId="36" xfId="0" applyNumberFormat="1" applyFont="1" applyFill="1" applyBorder="1" applyAlignment="1">
      <alignment horizontal="left" wrapText="1"/>
    </xf>
    <xf numFmtId="4" fontId="13" fillId="0" borderId="10" xfId="0" applyNumberFormat="1" applyFont="1" applyFill="1" applyBorder="1" applyAlignment="1">
      <alignment horizontal="left" wrapText="1"/>
    </xf>
    <xf numFmtId="4" fontId="7" fillId="0" borderId="27" xfId="0" applyNumberFormat="1" applyFont="1" applyFill="1" applyBorder="1" applyAlignment="1">
      <alignment horizontal="left" wrapText="1"/>
    </xf>
    <xf numFmtId="4" fontId="7" fillId="0" borderId="16" xfId="0" applyNumberFormat="1" applyFont="1" applyFill="1" applyBorder="1" applyAlignment="1">
      <alignment horizontal="left" wrapText="1"/>
    </xf>
    <xf numFmtId="4" fontId="7" fillId="0" borderId="43" xfId="0" quotePrefix="1" applyNumberFormat="1" applyFont="1" applyFill="1" applyBorder="1" applyAlignment="1">
      <alignment horizontal="left" wrapText="1"/>
    </xf>
    <xf numFmtId="4" fontId="7" fillId="0" borderId="24" xfId="0" quotePrefix="1" applyNumberFormat="1" applyFont="1" applyFill="1" applyBorder="1" applyAlignment="1">
      <alignment horizontal="left" wrapText="1"/>
    </xf>
    <xf numFmtId="4" fontId="13" fillId="0" borderId="36" xfId="0" quotePrefix="1" applyNumberFormat="1" applyFont="1" applyFill="1" applyBorder="1" applyAlignment="1">
      <alignment horizontal="left" wrapText="1"/>
    </xf>
    <xf numFmtId="4" fontId="13" fillId="0" borderId="10" xfId="0" quotePrefix="1" applyNumberFormat="1" applyFont="1" applyFill="1" applyBorder="1" applyAlignment="1">
      <alignment horizontal="left" wrapText="1"/>
    </xf>
    <xf numFmtId="4" fontId="13" fillId="0" borderId="38" xfId="0" quotePrefix="1" applyNumberFormat="1" applyFont="1" applyFill="1" applyBorder="1" applyAlignment="1">
      <alignment horizontal="left"/>
    </xf>
    <xf numFmtId="4" fontId="13" fillId="0" borderId="11" xfId="0" quotePrefix="1" applyNumberFormat="1" applyFont="1" applyFill="1" applyBorder="1" applyAlignment="1">
      <alignment horizontal="left"/>
    </xf>
    <xf numFmtId="0" fontId="8" fillId="0" borderId="42" xfId="0" quotePrefix="1" applyFont="1" applyFill="1" applyBorder="1" applyAlignment="1">
      <alignment horizontal="center" vertical="center" wrapText="1"/>
    </xf>
    <xf numFmtId="0" fontId="8" fillId="0" borderId="28" xfId="0" quotePrefix="1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4" fontId="7" fillId="0" borderId="26" xfId="0" quotePrefix="1" applyNumberFormat="1" applyFont="1" applyFill="1" applyBorder="1" applyAlignment="1">
      <alignment horizontal="left" wrapText="1"/>
    </xf>
    <xf numFmtId="4" fontId="7" fillId="0" borderId="8" xfId="0" quotePrefix="1" applyNumberFormat="1" applyFont="1" applyFill="1" applyBorder="1" applyAlignment="1">
      <alignment horizontal="left" wrapText="1"/>
    </xf>
    <xf numFmtId="4" fontId="7" fillId="0" borderId="26" xfId="0" applyNumberFormat="1" applyFont="1" applyFill="1" applyBorder="1" applyAlignment="1">
      <alignment horizontal="left" wrapText="1"/>
    </xf>
    <xf numFmtId="4" fontId="7" fillId="0" borderId="8" xfId="0" applyNumberFormat="1" applyFont="1" applyFill="1" applyBorder="1" applyAlignment="1">
      <alignment horizontal="left" wrapText="1"/>
    </xf>
    <xf numFmtId="0" fontId="16" fillId="3" borderId="26" xfId="0" quotePrefix="1" applyFont="1" applyFill="1" applyBorder="1" applyAlignment="1">
      <alignment horizontal="left" vertical="center" wrapText="1"/>
    </xf>
    <xf numFmtId="0" fontId="16" fillId="3" borderId="8" xfId="0" quotePrefix="1" applyFont="1" applyFill="1" applyBorder="1" applyAlignment="1">
      <alignment horizontal="left" vertical="center" wrapText="1"/>
    </xf>
    <xf numFmtId="4" fontId="8" fillId="0" borderId="40" xfId="0" applyNumberFormat="1" applyFont="1" applyFill="1" applyBorder="1" applyAlignment="1">
      <alignment horizontal="center" vertical="center" wrapText="1"/>
    </xf>
    <xf numFmtId="4" fontId="8" fillId="0" borderId="31" xfId="0" applyNumberFormat="1" applyFont="1" applyFill="1" applyBorder="1" applyAlignment="1">
      <alignment horizontal="center" vertical="center" wrapText="1"/>
    </xf>
    <xf numFmtId="4" fontId="7" fillId="0" borderId="27" xfId="0" quotePrefix="1" applyNumberFormat="1" applyFont="1" applyFill="1" applyBorder="1" applyAlignment="1">
      <alignment horizontal="left" wrapText="1"/>
    </xf>
    <xf numFmtId="4" fontId="7" fillId="0" borderId="16" xfId="0" quotePrefix="1" applyNumberFormat="1" applyFont="1" applyFill="1" applyBorder="1" applyAlignment="1">
      <alignment horizontal="left" wrapText="1"/>
    </xf>
    <xf numFmtId="0" fontId="16" fillId="3" borderId="3" xfId="0" quotePrefix="1" applyFont="1" applyFill="1" applyBorder="1" applyAlignment="1">
      <alignment horizontal="left" vertical="center" wrapText="1"/>
    </xf>
    <xf numFmtId="4" fontId="7" fillId="0" borderId="27" xfId="0" applyNumberFormat="1" applyFont="1" applyFill="1" applyBorder="1" applyAlignment="1">
      <alignment horizontal="left"/>
    </xf>
    <xf numFmtId="4" fontId="7" fillId="0" borderId="30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20" xfId="0" applyNumberFormat="1" applyFont="1" applyFill="1" applyBorder="1" applyAlignment="1">
      <alignment horizontal="center" vertical="center" wrapText="1"/>
    </xf>
    <xf numFmtId="164" fontId="2" fillId="2" borderId="37" xfId="0" applyNumberFormat="1" applyFont="1" applyFill="1" applyBorder="1" applyAlignment="1">
      <alignment horizontal="center" vertical="center" wrapText="1"/>
    </xf>
    <xf numFmtId="164" fontId="2" fillId="2" borderId="39" xfId="0" applyNumberFormat="1" applyFont="1" applyFill="1" applyBorder="1" applyAlignment="1">
      <alignment horizontal="center" vertical="center" wrapText="1"/>
    </xf>
    <xf numFmtId="164" fontId="2" fillId="2" borderId="36" xfId="0" applyNumberFormat="1" applyFont="1" applyFill="1" applyBorder="1" applyAlignment="1">
      <alignment horizontal="center" vertical="center" wrapText="1"/>
    </xf>
    <xf numFmtId="164" fontId="2" fillId="2" borderId="38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/>
    </xf>
    <xf numFmtId="0" fontId="9" fillId="7" borderId="1" xfId="0" applyFont="1" applyFill="1" applyBorder="1" applyAlignment="1">
      <alignment horizontal="left"/>
    </xf>
    <xf numFmtId="0" fontId="9" fillId="3" borderId="23" xfId="0" applyFont="1" applyFill="1" applyBorder="1" applyAlignment="1">
      <alignment horizontal="left" wrapText="1"/>
    </xf>
    <xf numFmtId="0" fontId="17" fillId="4" borderId="1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0" fontId="6" fillId="10" borderId="0" xfId="0" applyNumberFormat="1" applyFont="1" applyFill="1" applyBorder="1" applyAlignment="1" applyProtection="1">
      <alignment horizontal="center" vertical="center" wrapText="1"/>
    </xf>
    <xf numFmtId="0" fontId="30" fillId="10" borderId="0" xfId="0" applyFont="1" applyFill="1" applyAlignment="1">
      <alignment wrapText="1"/>
    </xf>
    <xf numFmtId="0" fontId="30" fillId="10" borderId="0" xfId="0" applyFont="1" applyFill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30" fillId="0" borderId="0" xfId="0" applyFont="1" applyAlignment="1">
      <alignment wrapText="1"/>
    </xf>
    <xf numFmtId="0" fontId="30" fillId="0" borderId="0" xfId="0" applyFont="1" applyAlignment="1">
      <alignment vertical="center" wrapText="1"/>
    </xf>
    <xf numFmtId="0" fontId="14" fillId="0" borderId="0" xfId="0" applyNumberFormat="1" applyFont="1" applyFill="1" applyBorder="1" applyAlignment="1" applyProtection="1">
      <alignment vertical="center" wrapText="1"/>
    </xf>
    <xf numFmtId="0" fontId="4" fillId="0" borderId="0" xfId="0" applyFont="1" applyBorder="1" applyAlignment="1">
      <alignment horizontal="left"/>
    </xf>
    <xf numFmtId="165" fontId="1" fillId="0" borderId="22" xfId="0" applyNumberFormat="1" applyFont="1" applyBorder="1" applyAlignment="1">
      <alignment horizontal="center"/>
    </xf>
    <xf numFmtId="165" fontId="1" fillId="0" borderId="23" xfId="0" applyNumberFormat="1" applyFont="1" applyBorder="1" applyAlignment="1">
      <alignment horizontal="center"/>
    </xf>
    <xf numFmtId="165" fontId="1" fillId="0" borderId="17" xfId="0" applyNumberFormat="1" applyFont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/>
    </xf>
    <xf numFmtId="164" fontId="25" fillId="2" borderId="32" xfId="0" applyNumberFormat="1" applyFont="1" applyFill="1" applyBorder="1" applyAlignment="1">
      <alignment horizontal="center" vertical="center" wrapText="1"/>
    </xf>
    <xf numFmtId="164" fontId="25" fillId="2" borderId="21" xfId="0" applyNumberFormat="1" applyFont="1" applyFill="1" applyBorder="1" applyAlignment="1">
      <alignment horizontal="center" vertical="center" wrapText="1"/>
    </xf>
    <xf numFmtId="164" fontId="25" fillId="2" borderId="18" xfId="0" applyNumberFormat="1" applyFont="1" applyFill="1" applyBorder="1" applyAlignment="1">
      <alignment horizontal="center" vertical="center" wrapText="1"/>
    </xf>
    <xf numFmtId="164" fontId="25" fillId="2" borderId="19" xfId="0" applyNumberFormat="1" applyFont="1" applyFill="1" applyBorder="1" applyAlignment="1">
      <alignment horizontal="center" vertical="center" wrapText="1"/>
    </xf>
    <xf numFmtId="164" fontId="25" fillId="2" borderId="40" xfId="0" applyNumberFormat="1" applyFont="1" applyFill="1" applyBorder="1" applyAlignment="1">
      <alignment horizontal="center" vertical="center" wrapText="1"/>
    </xf>
    <xf numFmtId="164" fontId="25" fillId="2" borderId="34" xfId="0" applyNumberFormat="1" applyFont="1" applyFill="1" applyBorder="1" applyAlignment="1">
      <alignment horizontal="center" vertical="center" wrapText="1"/>
    </xf>
  </cellXfs>
  <cellStyles count="3">
    <cellStyle name="Currency" xfId="2" builtinId="4"/>
    <cellStyle name="Normal" xfId="0" builtinId="0"/>
    <cellStyle name="Obično_List7" xfId="1"/>
  </cellStyles>
  <dxfs count="0"/>
  <tableStyles count="0" defaultTableStyle="TableStyleMedium9" defaultPivotStyle="PivotStyleLight16"/>
  <colors>
    <mruColors>
      <color rgb="FF6699FF"/>
      <color rgb="FFCCECFF"/>
      <color rgb="FFE6F6FE"/>
      <color rgb="FFE1FEFF"/>
      <color rgb="FF0066FF"/>
      <color rgb="FF00CC00"/>
      <color rgb="FF66FF33"/>
      <color rgb="FF33CC33"/>
      <color rgb="FF00CC66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5"/>
  <sheetViews>
    <sheetView showGridLines="0" view="pageLayout" topLeftCell="A31" zoomScale="85" zoomScaleNormal="100" zoomScalePageLayoutView="85" workbookViewId="0">
      <selection activeCell="C41" sqref="C41"/>
    </sheetView>
  </sheetViews>
  <sheetFormatPr defaultRowHeight="14.25" x14ac:dyDescent="0.2"/>
  <cols>
    <col min="1" max="1" width="3.7109375" style="25" customWidth="1"/>
    <col min="2" max="2" width="4.28515625" style="2" customWidth="1"/>
    <col min="3" max="3" width="81.42578125" style="2" customWidth="1"/>
    <col min="4" max="4" width="20.28515625" style="2" customWidth="1"/>
    <col min="5" max="6" width="19.140625" style="2" customWidth="1"/>
    <col min="7" max="8" width="12.85546875" style="2" customWidth="1"/>
    <col min="9" max="9" width="9.140625" style="2"/>
    <col min="10" max="10" width="13.5703125" style="2" bestFit="1" customWidth="1"/>
    <col min="11" max="11" width="14.140625" style="2" bestFit="1" customWidth="1"/>
    <col min="12" max="16384" width="9.140625" style="2"/>
  </cols>
  <sheetData>
    <row r="3" spans="1:10" ht="15" thickBot="1" x14ac:dyDescent="0.25">
      <c r="E3" s="427"/>
      <c r="F3" s="427"/>
    </row>
    <row r="4" spans="1:10" ht="24" customHeight="1" x14ac:dyDescent="0.2">
      <c r="B4" s="487"/>
      <c r="C4" s="488"/>
      <c r="D4" s="575" t="s">
        <v>312</v>
      </c>
      <c r="E4" s="577" t="s">
        <v>318</v>
      </c>
      <c r="F4" s="577" t="s">
        <v>322</v>
      </c>
      <c r="G4" s="577" t="s">
        <v>323</v>
      </c>
      <c r="H4" s="575" t="s">
        <v>330</v>
      </c>
    </row>
    <row r="5" spans="1:10" ht="26.25" customHeight="1" thickBot="1" x14ac:dyDescent="0.25">
      <c r="B5" s="489"/>
      <c r="C5" s="110"/>
      <c r="D5" s="576"/>
      <c r="E5" s="578"/>
      <c r="F5" s="578"/>
      <c r="G5" s="578"/>
      <c r="H5" s="576"/>
    </row>
    <row r="6" spans="1:10" ht="16.5" customHeight="1" x14ac:dyDescent="0.2">
      <c r="B6" s="489"/>
      <c r="C6" s="110"/>
      <c r="D6" s="510">
        <v>1</v>
      </c>
      <c r="E6" s="511">
        <v>2</v>
      </c>
      <c r="F6" s="566">
        <v>3</v>
      </c>
      <c r="G6" s="564">
        <v>4</v>
      </c>
      <c r="H6" s="549">
        <v>5</v>
      </c>
    </row>
    <row r="7" spans="1:10" s="12" customFormat="1" ht="28.5" customHeight="1" thickBot="1" x14ac:dyDescent="0.25">
      <c r="A7" s="26"/>
      <c r="B7" s="579" t="s">
        <v>147</v>
      </c>
      <c r="C7" s="580"/>
      <c r="D7" s="167"/>
      <c r="E7" s="496"/>
      <c r="F7" s="567"/>
      <c r="G7" s="565"/>
      <c r="H7" s="570"/>
      <c r="J7" s="33"/>
    </row>
    <row r="8" spans="1:10" ht="24" customHeight="1" thickBot="1" x14ac:dyDescent="0.3">
      <c r="A8" s="27"/>
      <c r="B8" s="583" t="s">
        <v>111</v>
      </c>
      <c r="C8" s="584"/>
      <c r="D8" s="169">
        <f>D9+D10</f>
        <v>961292.33</v>
      </c>
      <c r="E8" s="497">
        <f>SUM(E9)</f>
        <v>1141205.49</v>
      </c>
      <c r="F8" s="169">
        <f>SUM(F9)</f>
        <v>1216624.1800000002</v>
      </c>
      <c r="G8" s="572">
        <f>SUM(F8/D8)*100</f>
        <v>126.56131147951635</v>
      </c>
      <c r="H8" s="571">
        <f>SUM(F8/E8)*100</f>
        <v>106.60868622354771</v>
      </c>
    </row>
    <row r="9" spans="1:10" ht="20.25" customHeight="1" thickBot="1" x14ac:dyDescent="0.3">
      <c r="A9" s="27"/>
      <c r="B9" s="581" t="s">
        <v>110</v>
      </c>
      <c r="C9" s="582"/>
      <c r="D9" s="168">
        <v>961292.33</v>
      </c>
      <c r="E9" s="498">
        <v>1141205.49</v>
      </c>
      <c r="F9" s="568">
        <f>SUM('2.razina po izvorima'!G34)</f>
        <v>1216624.1800000002</v>
      </c>
      <c r="G9" s="572">
        <f t="shared" ref="G9:G23" si="0">SUM(F9/D9)*100</f>
        <v>126.56131147951635</v>
      </c>
      <c r="H9" s="571">
        <f t="shared" ref="H9:H23" si="1">SUM(F9/E9)*100</f>
        <v>106.60868622354771</v>
      </c>
      <c r="J9" s="1"/>
    </row>
    <row r="10" spans="1:10" ht="20.25" customHeight="1" thickBot="1" x14ac:dyDescent="0.3">
      <c r="A10" s="27"/>
      <c r="B10" s="589" t="s">
        <v>112</v>
      </c>
      <c r="C10" s="590"/>
      <c r="D10" s="162">
        <v>0</v>
      </c>
      <c r="E10" s="541">
        <v>0</v>
      </c>
      <c r="F10" s="569">
        <v>0</v>
      </c>
      <c r="G10" s="572">
        <v>0</v>
      </c>
      <c r="H10" s="571">
        <v>0</v>
      </c>
      <c r="J10" s="1"/>
    </row>
    <row r="11" spans="1:10" ht="25.5" customHeight="1" thickBot="1" x14ac:dyDescent="0.3">
      <c r="A11" s="27"/>
      <c r="B11" s="607" t="s">
        <v>113</v>
      </c>
      <c r="C11" s="608"/>
      <c r="D11" s="169">
        <f>D12+D13</f>
        <v>969168.7</v>
      </c>
      <c r="E11" s="497">
        <f>E12+E13</f>
        <v>1147219.1200000001</v>
      </c>
      <c r="F11" s="169">
        <f>SUM('2.razina po izvorima'!G83)</f>
        <v>1222637.81</v>
      </c>
      <c r="G11" s="572">
        <f t="shared" si="0"/>
        <v>126.15324968707719</v>
      </c>
      <c r="H11" s="571">
        <f t="shared" si="1"/>
        <v>106.57404402395245</v>
      </c>
      <c r="J11" s="1"/>
    </row>
    <row r="12" spans="1:10" ht="18" customHeight="1" thickBot="1" x14ac:dyDescent="0.3">
      <c r="A12" s="27"/>
      <c r="B12" s="587" t="s">
        <v>114</v>
      </c>
      <c r="C12" s="588"/>
      <c r="D12" s="168">
        <v>964581.6</v>
      </c>
      <c r="E12" s="499">
        <v>1146058.1200000001</v>
      </c>
      <c r="F12" s="568">
        <f>SUM('2.razina po izvorima'!G40)</f>
        <v>1215740.44</v>
      </c>
      <c r="G12" s="572">
        <f t="shared" si="0"/>
        <v>126.03811227583026</v>
      </c>
      <c r="H12" s="571">
        <f t="shared" si="1"/>
        <v>106.08017331616652</v>
      </c>
    </row>
    <row r="13" spans="1:10" ht="18" customHeight="1" thickBot="1" x14ac:dyDescent="0.3">
      <c r="A13" s="27"/>
      <c r="B13" s="589" t="s">
        <v>101</v>
      </c>
      <c r="C13" s="590"/>
      <c r="D13" s="162">
        <v>4587.1000000000004</v>
      </c>
      <c r="E13" s="500">
        <v>1161</v>
      </c>
      <c r="F13" s="568">
        <f>SUM('2.razina po izvorima'!G70)</f>
        <v>6897.37</v>
      </c>
      <c r="G13" s="572">
        <f t="shared" si="0"/>
        <v>150.36450044690542</v>
      </c>
      <c r="H13" s="571">
        <f t="shared" si="1"/>
        <v>594.08871662360036</v>
      </c>
    </row>
    <row r="14" spans="1:10" ht="21" customHeight="1" thickBot="1" x14ac:dyDescent="0.3">
      <c r="B14" s="604" t="s">
        <v>115</v>
      </c>
      <c r="C14" s="605"/>
      <c r="D14" s="170">
        <f>D8-D11</f>
        <v>-7876.3699999999953</v>
      </c>
      <c r="E14" s="501">
        <f>E8-E11</f>
        <v>-6013.6300000001211</v>
      </c>
      <c r="F14" s="170">
        <f>SUM(F8-F11)</f>
        <v>-6013.6299999998882</v>
      </c>
      <c r="G14" s="572">
        <f t="shared" si="0"/>
        <v>76.35027303186483</v>
      </c>
      <c r="H14" s="571">
        <f t="shared" si="1"/>
        <v>99.99999999999612</v>
      </c>
    </row>
    <row r="15" spans="1:10" ht="18.75" thickBot="1" x14ac:dyDescent="0.3">
      <c r="B15" s="602"/>
      <c r="C15" s="603"/>
      <c r="D15" s="603"/>
      <c r="E15" s="603"/>
      <c r="F15" s="547"/>
      <c r="G15" s="572"/>
      <c r="H15" s="571"/>
    </row>
    <row r="16" spans="1:10" ht="28.5" customHeight="1" thickBot="1" x14ac:dyDescent="0.3">
      <c r="B16" s="600" t="s">
        <v>148</v>
      </c>
      <c r="C16" s="601"/>
      <c r="D16" s="57"/>
      <c r="E16" s="502"/>
      <c r="F16" s="502"/>
      <c r="G16" s="573"/>
      <c r="H16" s="574"/>
    </row>
    <row r="17" spans="2:9" ht="24.75" customHeight="1" thickBot="1" x14ac:dyDescent="0.3">
      <c r="B17" s="598" t="s">
        <v>118</v>
      </c>
      <c r="C17" s="599"/>
      <c r="D17" s="490">
        <v>0</v>
      </c>
      <c r="E17" s="503">
        <v>0</v>
      </c>
      <c r="F17" s="548">
        <v>0</v>
      </c>
      <c r="G17" s="572">
        <v>0</v>
      </c>
      <c r="H17" s="571">
        <v>0</v>
      </c>
    </row>
    <row r="18" spans="2:9" ht="24.75" customHeight="1" thickBot="1" x14ac:dyDescent="0.3">
      <c r="B18" s="598" t="s">
        <v>119</v>
      </c>
      <c r="C18" s="599"/>
      <c r="D18" s="169">
        <v>0</v>
      </c>
      <c r="E18" s="504">
        <v>0</v>
      </c>
      <c r="F18" s="504">
        <v>0</v>
      </c>
      <c r="G18" s="572">
        <v>0</v>
      </c>
      <c r="H18" s="571">
        <v>0</v>
      </c>
    </row>
    <row r="19" spans="2:9" ht="24.75" customHeight="1" thickBot="1" x14ac:dyDescent="0.3">
      <c r="B19" s="596" t="s">
        <v>120</v>
      </c>
      <c r="C19" s="597"/>
      <c r="D19" s="491">
        <f>D17+D18</f>
        <v>0</v>
      </c>
      <c r="E19" s="505">
        <f>E17+E18</f>
        <v>0</v>
      </c>
      <c r="F19" s="505">
        <v>0</v>
      </c>
      <c r="G19" s="572">
        <v>0</v>
      </c>
      <c r="H19" s="571">
        <v>0</v>
      </c>
    </row>
    <row r="20" spans="2:9" ht="16.5" thickBot="1" x14ac:dyDescent="0.3">
      <c r="B20" s="492"/>
      <c r="C20" s="48"/>
      <c r="D20" s="187"/>
      <c r="E20" s="506"/>
      <c r="F20" s="506"/>
      <c r="G20" s="572"/>
      <c r="H20" s="571"/>
    </row>
    <row r="21" spans="2:9" ht="28.5" customHeight="1" thickBot="1" x14ac:dyDescent="0.3">
      <c r="B21" s="600" t="s">
        <v>149</v>
      </c>
      <c r="C21" s="606"/>
      <c r="D21" s="493"/>
      <c r="E21" s="507"/>
      <c r="F21" s="507"/>
      <c r="G21" s="573"/>
      <c r="H21" s="574"/>
      <c r="I21" s="425"/>
    </row>
    <row r="22" spans="2:9" ht="23.25" customHeight="1" thickBot="1" x14ac:dyDescent="0.3">
      <c r="B22" s="594" t="s">
        <v>116</v>
      </c>
      <c r="C22" s="595"/>
      <c r="D22" s="486">
        <v>7876.37</v>
      </c>
      <c r="E22" s="508">
        <v>6013.63</v>
      </c>
      <c r="F22" s="508">
        <v>6013.63</v>
      </c>
      <c r="G22" s="572">
        <f t="shared" si="0"/>
        <v>76.350273031866195</v>
      </c>
      <c r="H22" s="571">
        <f t="shared" si="1"/>
        <v>100</v>
      </c>
    </row>
    <row r="23" spans="2:9" ht="23.25" customHeight="1" thickBot="1" x14ac:dyDescent="0.3">
      <c r="B23" s="594" t="s">
        <v>117</v>
      </c>
      <c r="C23" s="595"/>
      <c r="D23" s="494">
        <v>-7876.37</v>
      </c>
      <c r="E23" s="509">
        <v>-6013.63</v>
      </c>
      <c r="F23" s="509">
        <f>SUM(F14)</f>
        <v>-6013.6299999998882</v>
      </c>
      <c r="G23" s="572">
        <f t="shared" si="0"/>
        <v>76.350273031864774</v>
      </c>
      <c r="H23" s="571">
        <f t="shared" si="1"/>
        <v>99.999999999998138</v>
      </c>
    </row>
    <row r="24" spans="2:9" ht="18.75" thickBot="1" x14ac:dyDescent="0.3">
      <c r="B24" s="591"/>
      <c r="C24" s="592"/>
      <c r="D24" s="593"/>
      <c r="E24" s="593"/>
      <c r="F24" s="543"/>
      <c r="G24" s="572"/>
      <c r="H24" s="571"/>
    </row>
    <row r="25" spans="2:9" ht="26.25" customHeight="1" thickBot="1" x14ac:dyDescent="0.3">
      <c r="B25" s="585" t="s">
        <v>121</v>
      </c>
      <c r="C25" s="586"/>
      <c r="D25" s="485">
        <f>SUM(D22+D23)</f>
        <v>0</v>
      </c>
      <c r="E25" s="542">
        <f>SUM(E22+E23)</f>
        <v>0</v>
      </c>
      <c r="F25" s="542">
        <v>0</v>
      </c>
      <c r="G25" s="572">
        <v>0</v>
      </c>
      <c r="H25" s="572">
        <v>0</v>
      </c>
    </row>
  </sheetData>
  <mergeCells count="23">
    <mergeCell ref="B25:C25"/>
    <mergeCell ref="B12:C12"/>
    <mergeCell ref="B10:C10"/>
    <mergeCell ref="B13:C13"/>
    <mergeCell ref="B24:E24"/>
    <mergeCell ref="B22:C22"/>
    <mergeCell ref="B23:C23"/>
    <mergeCell ref="B19:C19"/>
    <mergeCell ref="B18:C18"/>
    <mergeCell ref="B17:C17"/>
    <mergeCell ref="B16:C16"/>
    <mergeCell ref="B15:E15"/>
    <mergeCell ref="B14:C14"/>
    <mergeCell ref="B21:C21"/>
    <mergeCell ref="B11:C11"/>
    <mergeCell ref="H4:H5"/>
    <mergeCell ref="G4:G5"/>
    <mergeCell ref="B7:C7"/>
    <mergeCell ref="B9:C9"/>
    <mergeCell ref="B8:C8"/>
    <mergeCell ref="D4:D5"/>
    <mergeCell ref="E4:E5"/>
    <mergeCell ref="F4:F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landscape" r:id="rId1"/>
  <headerFooter>
    <oddHeader xml:space="preserve">&amp;LProračunski korisnik:  
TSŠ-SMSI Leonardo da Vinci Buje-Buie
Školski brijeg 1, 52460 Buje (Buie)  
07225004745
&amp;C&amp;"Arial,Uobičajeno"&amp;26&amp;K000000I. OPĆI DIO&amp;20
</oddHeader>
    <oddFooter xml:space="preserve">&amp;L&amp;10KLASA:     400-02/24-01/2
URBROJ: 2105-21-01/24-1 
Buje,  24.09.2024.
&amp;CPredsjednik školskog odbora:
____________________________
Giordano Trani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showGridLines="0" view="pageLayout" zoomScale="70" zoomScaleNormal="70" zoomScalePageLayoutView="70" workbookViewId="0">
      <selection activeCell="C43" sqref="C43"/>
    </sheetView>
  </sheetViews>
  <sheetFormatPr defaultRowHeight="14.25" x14ac:dyDescent="0.2"/>
  <cols>
    <col min="1" max="1" width="8.85546875" style="2" customWidth="1"/>
    <col min="2" max="2" width="14.5703125" style="24" bestFit="1" customWidth="1"/>
    <col min="3" max="3" width="50.7109375" style="2" customWidth="1"/>
    <col min="4" max="4" width="48" style="2" customWidth="1"/>
    <col min="5" max="5" width="21.5703125" style="114" bestFit="1" customWidth="1"/>
    <col min="6" max="6" width="21.5703125" style="114" customWidth="1"/>
    <col min="7" max="7" width="33.140625" style="114" customWidth="1"/>
    <col min="8" max="8" width="23.140625" style="2" bestFit="1" customWidth="1"/>
    <col min="9" max="9" width="29" style="2" bestFit="1" customWidth="1"/>
    <col min="10" max="16384" width="9.140625" style="2"/>
  </cols>
  <sheetData>
    <row r="1" spans="1:11" s="25" customFormat="1" x14ac:dyDescent="0.2">
      <c r="B1" s="172"/>
      <c r="E1" s="113"/>
      <c r="F1" s="113"/>
      <c r="G1" s="113"/>
    </row>
    <row r="2" spans="1:11" s="25" customFormat="1" x14ac:dyDescent="0.2">
      <c r="B2" s="172"/>
      <c r="E2" s="113"/>
      <c r="F2" s="113"/>
      <c r="G2" s="113"/>
    </row>
    <row r="4" spans="1:11" s="25" customFormat="1" ht="15" thickBot="1" x14ac:dyDescent="0.25">
      <c r="B4" s="172"/>
      <c r="E4" s="113"/>
      <c r="F4" s="113"/>
      <c r="G4" s="427"/>
    </row>
    <row r="5" spans="1:11" x14ac:dyDescent="0.2">
      <c r="A5" s="115"/>
      <c r="B5" s="115"/>
      <c r="C5" s="116"/>
      <c r="D5" s="112"/>
      <c r="E5" s="621" t="s">
        <v>234</v>
      </c>
      <c r="F5" s="617" t="s">
        <v>237</v>
      </c>
      <c r="G5" s="619" t="s">
        <v>258</v>
      </c>
      <c r="H5" s="10"/>
      <c r="I5" s="10"/>
    </row>
    <row r="6" spans="1:11" ht="26.25" customHeight="1" thickBot="1" x14ac:dyDescent="0.25">
      <c r="A6" s="196" t="s">
        <v>0</v>
      </c>
      <c r="B6" s="171" t="s">
        <v>1</v>
      </c>
      <c r="C6" s="623" t="s">
        <v>2</v>
      </c>
      <c r="D6" s="623"/>
      <c r="E6" s="622"/>
      <c r="F6" s="618"/>
      <c r="G6" s="620"/>
    </row>
    <row r="7" spans="1:11" ht="15" x14ac:dyDescent="0.25">
      <c r="A7" s="8" t="s">
        <v>4</v>
      </c>
      <c r="B7" s="6" t="s">
        <v>3</v>
      </c>
      <c r="C7" s="628" t="s">
        <v>5</v>
      </c>
      <c r="D7" s="628"/>
      <c r="E7" s="428">
        <f t="shared" ref="E7:G8" si="0">E8</f>
        <v>1149296.82</v>
      </c>
      <c r="F7" s="429">
        <f t="shared" si="0"/>
        <v>957775.41</v>
      </c>
      <c r="G7" s="429">
        <f t="shared" si="0"/>
        <v>957775.41</v>
      </c>
      <c r="H7" s="2" t="s">
        <v>137</v>
      </c>
    </row>
    <row r="8" spans="1:11" s="3" customFormat="1" ht="15" x14ac:dyDescent="0.25">
      <c r="A8" s="9" t="s">
        <v>7</v>
      </c>
      <c r="B8" s="7" t="s">
        <v>6</v>
      </c>
      <c r="C8" s="627" t="s">
        <v>8</v>
      </c>
      <c r="D8" s="627"/>
      <c r="E8" s="189">
        <f t="shared" si="0"/>
        <v>1149296.82</v>
      </c>
      <c r="F8" s="173">
        <f t="shared" si="0"/>
        <v>957775.41</v>
      </c>
      <c r="G8" s="173">
        <f t="shared" si="0"/>
        <v>957775.41</v>
      </c>
      <c r="H8" s="32" t="e">
        <f>#REF!-E7</f>
        <v>#REF!</v>
      </c>
      <c r="I8" s="3" t="s">
        <v>138</v>
      </c>
    </row>
    <row r="9" spans="1:11" s="3" customFormat="1" ht="29.25" thickBot="1" x14ac:dyDescent="0.3">
      <c r="A9" s="117">
        <v>17097</v>
      </c>
      <c r="B9" s="118" t="s">
        <v>9</v>
      </c>
      <c r="C9" s="626" t="s">
        <v>221</v>
      </c>
      <c r="D9" s="626"/>
      <c r="E9" s="190">
        <f>SUM(E10)</f>
        <v>1149296.82</v>
      </c>
      <c r="F9" s="174">
        <f>SUM(F10)</f>
        <v>957775.41</v>
      </c>
      <c r="G9" s="174">
        <f>SUM(G10)</f>
        <v>957775.41</v>
      </c>
      <c r="H9" s="32"/>
    </row>
    <row r="10" spans="1:11" s="3" customFormat="1" ht="23.25" customHeight="1" thickBot="1" x14ac:dyDescent="0.3">
      <c r="A10" s="624">
        <v>6</v>
      </c>
      <c r="B10" s="625"/>
      <c r="C10" s="629" t="s">
        <v>110</v>
      </c>
      <c r="D10" s="629"/>
      <c r="E10" s="191">
        <f>SUM(E11+E19+E23+E25)</f>
        <v>1149296.82</v>
      </c>
      <c r="F10" s="175">
        <f>SUM(F11+F19+F25)</f>
        <v>957775.41</v>
      </c>
      <c r="G10" s="175">
        <f>SUM(G11+G19+G25)</f>
        <v>957775.41</v>
      </c>
      <c r="H10" s="32"/>
    </row>
    <row r="11" spans="1:11" s="179" customFormat="1" ht="15.75" x14ac:dyDescent="0.25">
      <c r="A11" s="178">
        <v>67</v>
      </c>
      <c r="B11" s="255"/>
      <c r="C11" s="630" t="s">
        <v>109</v>
      </c>
      <c r="D11" s="630"/>
      <c r="E11" s="192">
        <f>SUM(E12+E14)</f>
        <v>104195.42</v>
      </c>
      <c r="F11" s="192">
        <v>104288.63</v>
      </c>
      <c r="G11" s="192">
        <v>104288.63</v>
      </c>
    </row>
    <row r="12" spans="1:11" s="22" customFormat="1" ht="15" x14ac:dyDescent="0.25">
      <c r="A12" s="180"/>
      <c r="B12" s="269">
        <v>11</v>
      </c>
      <c r="C12" s="631" t="s">
        <v>131</v>
      </c>
      <c r="D12" s="631"/>
      <c r="E12" s="270">
        <v>22414.62</v>
      </c>
      <c r="F12" s="270">
        <v>17701.509999999998</v>
      </c>
      <c r="G12" s="270">
        <v>17701.509999999998</v>
      </c>
      <c r="H12" s="181" t="e">
        <f>E13-#REF!</f>
        <v>#REF!</v>
      </c>
    </row>
    <row r="13" spans="1:11" ht="15" hidden="1" customHeight="1" x14ac:dyDescent="0.25">
      <c r="A13" s="164">
        <v>671</v>
      </c>
      <c r="B13" s="271"/>
      <c r="C13" s="614" t="s">
        <v>104</v>
      </c>
      <c r="D13" s="614"/>
      <c r="E13" s="193" t="e">
        <f>#REF!</f>
        <v>#REF!</v>
      </c>
      <c r="F13" s="193" t="e">
        <f>#REF!</f>
        <v>#REF!</v>
      </c>
      <c r="G13" s="193" t="e">
        <f>#REF!</f>
        <v>#REF!</v>
      </c>
      <c r="H13" s="14" t="s">
        <v>139</v>
      </c>
      <c r="I13" s="14" t="s">
        <v>135</v>
      </c>
      <c r="K13" s="14" t="s">
        <v>136</v>
      </c>
    </row>
    <row r="14" spans="1:11" s="22" customFormat="1" ht="15" x14ac:dyDescent="0.25">
      <c r="A14" s="176"/>
      <c r="B14" s="272">
        <v>48</v>
      </c>
      <c r="C14" s="609" t="s">
        <v>132</v>
      </c>
      <c r="D14" s="609"/>
      <c r="E14" s="273">
        <v>81780.800000000003</v>
      </c>
      <c r="F14" s="273">
        <v>86587.12</v>
      </c>
      <c r="G14" s="273">
        <v>86587.12</v>
      </c>
    </row>
    <row r="15" spans="1:11" ht="15" hidden="1" customHeight="1" x14ac:dyDescent="0.25">
      <c r="A15" s="176">
        <v>67</v>
      </c>
      <c r="B15" s="274"/>
      <c r="C15" s="616" t="s">
        <v>109</v>
      </c>
      <c r="D15" s="616"/>
      <c r="E15" s="275" t="e">
        <f>E16</f>
        <v>#REF!</v>
      </c>
      <c r="F15" s="275" t="e">
        <f>F16</f>
        <v>#REF!</v>
      </c>
      <c r="G15" s="275" t="e">
        <f>G16</f>
        <v>#REF!</v>
      </c>
    </row>
    <row r="16" spans="1:11" ht="15" hidden="1" customHeight="1" x14ac:dyDescent="0.25">
      <c r="A16" s="164">
        <v>671</v>
      </c>
      <c r="B16" s="271"/>
      <c r="C16" s="614" t="s">
        <v>104</v>
      </c>
      <c r="D16" s="614"/>
      <c r="E16" s="193" t="e">
        <f>#REF!</f>
        <v>#REF!</v>
      </c>
      <c r="F16" s="193" t="e">
        <f>#REF!</f>
        <v>#REF!</v>
      </c>
      <c r="G16" s="193" t="e">
        <f>#REF!</f>
        <v>#REF!</v>
      </c>
      <c r="H16" s="14" t="s">
        <v>140</v>
      </c>
    </row>
    <row r="17" spans="1:8" ht="15" hidden="1" customHeight="1" x14ac:dyDescent="0.25">
      <c r="A17" s="176">
        <v>67</v>
      </c>
      <c r="B17" s="276"/>
      <c r="C17" s="615" t="s">
        <v>107</v>
      </c>
      <c r="D17" s="615"/>
      <c r="E17" s="277" t="e">
        <f>E18</f>
        <v>#REF!</v>
      </c>
      <c r="F17" s="277" t="e">
        <f>F18</f>
        <v>#REF!</v>
      </c>
      <c r="G17" s="277" t="e">
        <f>G18</f>
        <v>#REF!</v>
      </c>
      <c r="H17" s="14"/>
    </row>
    <row r="18" spans="1:8" ht="15" hidden="1" customHeight="1" x14ac:dyDescent="0.25">
      <c r="A18" s="34">
        <v>671</v>
      </c>
      <c r="B18" s="276"/>
      <c r="C18" s="612" t="s">
        <v>106</v>
      </c>
      <c r="D18" s="612"/>
      <c r="E18" s="193" t="e">
        <f>#REF!</f>
        <v>#REF!</v>
      </c>
      <c r="F18" s="193" t="e">
        <f>#REF!</f>
        <v>#REF!</v>
      </c>
      <c r="G18" s="193" t="e">
        <f>#REF!</f>
        <v>#REF!</v>
      </c>
      <c r="H18" s="14"/>
    </row>
    <row r="19" spans="1:8" s="179" customFormat="1" ht="15.75" x14ac:dyDescent="0.25">
      <c r="A19" s="178">
        <v>66</v>
      </c>
      <c r="B19" s="278"/>
      <c r="C19" s="613" t="s">
        <v>108</v>
      </c>
      <c r="D19" s="613"/>
      <c r="E19" s="279">
        <f>SUM(E20)</f>
        <v>10132.1</v>
      </c>
      <c r="F19" s="279">
        <f>SUM(F20)</f>
        <v>5000</v>
      </c>
      <c r="G19" s="279">
        <f>SUM(G20)</f>
        <v>5000</v>
      </c>
    </row>
    <row r="20" spans="1:8" x14ac:dyDescent="0.2">
      <c r="A20" s="177"/>
      <c r="B20" s="272">
        <v>32</v>
      </c>
      <c r="C20" s="609" t="s">
        <v>133</v>
      </c>
      <c r="D20" s="609"/>
      <c r="E20" s="273">
        <v>10132.1</v>
      </c>
      <c r="F20" s="273">
        <v>5000</v>
      </c>
      <c r="G20" s="273">
        <v>5000</v>
      </c>
    </row>
    <row r="21" spans="1:8" ht="15" hidden="1" customHeight="1" x14ac:dyDescent="0.25">
      <c r="A21" s="164">
        <v>661</v>
      </c>
      <c r="B21" s="280"/>
      <c r="C21" s="614" t="s">
        <v>103</v>
      </c>
      <c r="D21" s="614"/>
      <c r="E21" s="193">
        <v>11813.02</v>
      </c>
      <c r="F21" s="193">
        <v>11813.02</v>
      </c>
      <c r="G21" s="193">
        <v>11813.02</v>
      </c>
      <c r="H21" s="2" t="s">
        <v>141</v>
      </c>
    </row>
    <row r="22" spans="1:8" ht="15" hidden="1" customHeight="1" x14ac:dyDescent="0.25">
      <c r="A22" s="164">
        <v>663</v>
      </c>
      <c r="B22" s="280"/>
      <c r="C22" s="614" t="s">
        <v>161</v>
      </c>
      <c r="D22" s="614"/>
      <c r="E22" s="193">
        <v>0</v>
      </c>
      <c r="F22" s="193">
        <v>0</v>
      </c>
      <c r="G22" s="193">
        <v>0</v>
      </c>
    </row>
    <row r="23" spans="1:8" s="179" customFormat="1" ht="15.75" x14ac:dyDescent="0.25">
      <c r="A23" s="178">
        <v>65</v>
      </c>
      <c r="B23" s="278"/>
      <c r="C23" s="613" t="s">
        <v>176</v>
      </c>
      <c r="D23" s="613"/>
      <c r="E23" s="279">
        <f>E24</f>
        <v>2800.45</v>
      </c>
      <c r="F23" s="279">
        <f>F24</f>
        <v>0</v>
      </c>
      <c r="G23" s="279">
        <f>G24</f>
        <v>0</v>
      </c>
    </row>
    <row r="24" spans="1:8" s="22" customFormat="1" x14ac:dyDescent="0.2">
      <c r="A24" s="177"/>
      <c r="B24" s="272">
        <v>47</v>
      </c>
      <c r="C24" s="609" t="s">
        <v>223</v>
      </c>
      <c r="D24" s="609"/>
      <c r="E24" s="194">
        <v>2800.45</v>
      </c>
      <c r="F24" s="194">
        <v>0</v>
      </c>
      <c r="G24" s="194">
        <v>0</v>
      </c>
      <c r="H24" s="22" t="s">
        <v>142</v>
      </c>
    </row>
    <row r="25" spans="1:8" s="182" customFormat="1" ht="15.75" x14ac:dyDescent="0.25">
      <c r="A25" s="178">
        <v>63</v>
      </c>
      <c r="B25" s="278"/>
      <c r="C25" s="613" t="s">
        <v>177</v>
      </c>
      <c r="D25" s="613"/>
      <c r="E25" s="279">
        <f>SUM(E29+E32+E33+E36+E41)</f>
        <v>1032168.85</v>
      </c>
      <c r="F25" s="279">
        <v>848486.78</v>
      </c>
      <c r="G25" s="279">
        <v>848486.78</v>
      </c>
    </row>
    <row r="26" spans="1:8" ht="15.75" hidden="1" customHeight="1" x14ac:dyDescent="0.25">
      <c r="A26" s="166">
        <v>633</v>
      </c>
      <c r="B26" s="271"/>
      <c r="C26" s="612" t="s">
        <v>163</v>
      </c>
      <c r="D26" s="612"/>
      <c r="E26" s="193">
        <v>0</v>
      </c>
      <c r="F26" s="193">
        <v>0</v>
      </c>
      <c r="G26" s="193">
        <v>0</v>
      </c>
      <c r="H26" s="2" t="s">
        <v>143</v>
      </c>
    </row>
    <row r="27" spans="1:8" ht="15" hidden="1" customHeight="1" x14ac:dyDescent="0.25">
      <c r="A27" s="166">
        <v>636</v>
      </c>
      <c r="B27" s="271"/>
      <c r="C27" s="612" t="s">
        <v>105</v>
      </c>
      <c r="D27" s="612"/>
      <c r="E27" s="193">
        <v>778299.99</v>
      </c>
      <c r="F27" s="193">
        <v>778299.99</v>
      </c>
      <c r="G27" s="193">
        <v>778299.99</v>
      </c>
      <c r="H27" s="2" t="s">
        <v>143</v>
      </c>
    </row>
    <row r="28" spans="1:8" ht="15" hidden="1" customHeight="1" x14ac:dyDescent="0.25">
      <c r="A28" s="29">
        <v>638</v>
      </c>
      <c r="B28" s="281"/>
      <c r="C28" s="611" t="s">
        <v>106</v>
      </c>
      <c r="D28" s="611"/>
      <c r="E28" s="193" t="e">
        <f>#REF!+#REF!</f>
        <v>#REF!</v>
      </c>
      <c r="F28" s="193" t="e">
        <f>#REF!+#REF!</f>
        <v>#REF!</v>
      </c>
      <c r="G28" s="193" t="e">
        <f>#REF!+#REF!</f>
        <v>#REF!</v>
      </c>
      <c r="H28" s="2" t="s">
        <v>144</v>
      </c>
    </row>
    <row r="29" spans="1:8" ht="15" x14ac:dyDescent="0.25">
      <c r="A29" s="29"/>
      <c r="B29" s="272">
        <v>32</v>
      </c>
      <c r="C29" s="609" t="s">
        <v>133</v>
      </c>
      <c r="D29" s="609"/>
      <c r="E29" s="193">
        <v>3044.12</v>
      </c>
      <c r="F29" s="193">
        <v>588.63</v>
      </c>
      <c r="G29" s="193">
        <v>588.63</v>
      </c>
    </row>
    <row r="30" spans="1:8" ht="15" x14ac:dyDescent="0.25">
      <c r="A30" s="29"/>
      <c r="B30" s="272">
        <v>51</v>
      </c>
      <c r="C30" s="400" t="s">
        <v>231</v>
      </c>
      <c r="D30" s="400"/>
      <c r="E30" s="193"/>
      <c r="F30" s="193">
        <v>0</v>
      </c>
      <c r="G30" s="193">
        <v>0</v>
      </c>
    </row>
    <row r="31" spans="1:8" ht="15" x14ac:dyDescent="0.25">
      <c r="A31" s="29"/>
      <c r="B31" s="272">
        <v>52</v>
      </c>
      <c r="C31" s="422" t="s">
        <v>257</v>
      </c>
      <c r="D31" s="422"/>
      <c r="E31" s="193">
        <v>0</v>
      </c>
      <c r="F31" s="193">
        <v>4395.2</v>
      </c>
      <c r="G31" s="193">
        <v>4395.2</v>
      </c>
    </row>
    <row r="32" spans="1:8" s="22" customFormat="1" ht="15" x14ac:dyDescent="0.25">
      <c r="A32" s="176"/>
      <c r="B32" s="272">
        <v>53</v>
      </c>
      <c r="C32" s="609" t="s">
        <v>224</v>
      </c>
      <c r="D32" s="609"/>
      <c r="E32" s="273">
        <v>917478.27</v>
      </c>
      <c r="F32" s="273">
        <v>816961.98</v>
      </c>
      <c r="G32" s="273">
        <v>816961.98</v>
      </c>
    </row>
    <row r="33" spans="1:7" s="22" customFormat="1" ht="15" x14ac:dyDescent="0.25">
      <c r="A33" s="176"/>
      <c r="B33" s="272">
        <v>55</v>
      </c>
      <c r="C33" s="609" t="s">
        <v>134</v>
      </c>
      <c r="D33" s="609"/>
      <c r="E33" s="273">
        <v>1924.46</v>
      </c>
      <c r="F33" s="273">
        <v>1000</v>
      </c>
      <c r="G33" s="273">
        <v>1000</v>
      </c>
    </row>
    <row r="34" spans="1:7" s="22" customFormat="1" ht="15" hidden="1" customHeight="1" x14ac:dyDescent="0.25">
      <c r="A34" s="163">
        <v>63</v>
      </c>
      <c r="B34" s="282"/>
      <c r="C34" s="616" t="s">
        <v>172</v>
      </c>
      <c r="D34" s="616"/>
      <c r="E34" s="275" t="e">
        <f>E35</f>
        <v>#REF!</v>
      </c>
      <c r="F34" s="275" t="e">
        <f>F35</f>
        <v>#REF!</v>
      </c>
      <c r="G34" s="275" t="e">
        <f>G35</f>
        <v>#REF!</v>
      </c>
    </row>
    <row r="35" spans="1:7" s="22" customFormat="1" ht="15" hidden="1" customHeight="1" x14ac:dyDescent="0.25">
      <c r="A35" s="166">
        <v>636</v>
      </c>
      <c r="B35" s="271"/>
      <c r="C35" s="612" t="s">
        <v>105</v>
      </c>
      <c r="D35" s="612"/>
      <c r="E35" s="193" t="e">
        <f>#REF!</f>
        <v>#REF!</v>
      </c>
      <c r="F35" s="193" t="e">
        <f>#REF!</f>
        <v>#REF!</v>
      </c>
      <c r="G35" s="193" t="e">
        <f>#REF!</f>
        <v>#REF!</v>
      </c>
    </row>
    <row r="36" spans="1:7" s="22" customFormat="1" ht="15" x14ac:dyDescent="0.25">
      <c r="A36" s="176"/>
      <c r="B36" s="272">
        <v>58</v>
      </c>
      <c r="C36" s="609" t="s">
        <v>222</v>
      </c>
      <c r="D36" s="609"/>
      <c r="E36" s="273">
        <v>91207.16</v>
      </c>
      <c r="F36" s="273">
        <v>10431.65</v>
      </c>
      <c r="G36" s="273">
        <v>10431.65</v>
      </c>
    </row>
    <row r="37" spans="1:7" s="22" customFormat="1" ht="15" hidden="1" customHeight="1" x14ac:dyDescent="0.25">
      <c r="A37" s="163">
        <v>63</v>
      </c>
      <c r="B37" s="283"/>
      <c r="C37" s="615" t="s">
        <v>173</v>
      </c>
      <c r="D37" s="615"/>
      <c r="E37" s="277" t="e">
        <f>E38</f>
        <v>#REF!</v>
      </c>
      <c r="F37" s="277" t="e">
        <f>F38</f>
        <v>#REF!</v>
      </c>
      <c r="G37" s="277" t="e">
        <f>G38</f>
        <v>#REF!</v>
      </c>
    </row>
    <row r="38" spans="1:7" ht="15" hidden="1" customHeight="1" x14ac:dyDescent="0.25">
      <c r="A38" s="29">
        <v>639</v>
      </c>
      <c r="B38" s="284"/>
      <c r="C38" s="611" t="s">
        <v>164</v>
      </c>
      <c r="D38" s="611"/>
      <c r="E38" s="195" t="e">
        <f>#REF!</f>
        <v>#REF!</v>
      </c>
      <c r="F38" s="195" t="e">
        <f>#REF!</f>
        <v>#REF!</v>
      </c>
      <c r="G38" s="195" t="e">
        <f>#REF!</f>
        <v>#REF!</v>
      </c>
    </row>
    <row r="39" spans="1:7" ht="15" hidden="1" customHeight="1" x14ac:dyDescent="0.25">
      <c r="A39" s="23">
        <v>722</v>
      </c>
      <c r="B39" s="276"/>
      <c r="C39" s="610" t="s">
        <v>127</v>
      </c>
      <c r="D39" s="610"/>
      <c r="E39" s="188">
        <v>0</v>
      </c>
      <c r="F39" s="188">
        <v>0</v>
      </c>
      <c r="G39" s="188">
        <v>0</v>
      </c>
    </row>
    <row r="40" spans="1:7" ht="15" hidden="1" customHeight="1" x14ac:dyDescent="0.25">
      <c r="A40" s="23">
        <v>723</v>
      </c>
      <c r="B40" s="276"/>
      <c r="C40" s="610" t="s">
        <v>162</v>
      </c>
      <c r="D40" s="610"/>
      <c r="E40" s="165" t="e">
        <f>#REF!/7.5345</f>
        <v>#REF!</v>
      </c>
      <c r="F40" s="165" t="e">
        <f>#REF!/7.5345</f>
        <v>#REF!</v>
      </c>
      <c r="G40" s="165" t="e">
        <f>#REF!/7.5345</f>
        <v>#REF!</v>
      </c>
    </row>
    <row r="41" spans="1:7" s="22" customFormat="1" ht="15" x14ac:dyDescent="0.25">
      <c r="A41" s="176"/>
      <c r="B41" s="272">
        <v>62</v>
      </c>
      <c r="C41" s="609" t="s">
        <v>225</v>
      </c>
      <c r="D41" s="609"/>
      <c r="E41" s="273">
        <v>18514.84</v>
      </c>
      <c r="F41" s="273">
        <v>15109.32</v>
      </c>
      <c r="G41" s="273">
        <v>15109.32</v>
      </c>
    </row>
    <row r="42" spans="1:7" s="22" customFormat="1" ht="15" x14ac:dyDescent="0.25">
      <c r="A42" s="401"/>
      <c r="B42" s="402"/>
      <c r="C42" s="403"/>
      <c r="D42" s="403"/>
      <c r="E42" s="404"/>
      <c r="F42" s="404"/>
      <c r="G42" s="404"/>
    </row>
    <row r="43" spans="1:7" x14ac:dyDescent="0.2">
      <c r="B43" s="285"/>
      <c r="C43" s="286"/>
      <c r="D43" s="286"/>
      <c r="E43" s="287"/>
      <c r="F43" s="287"/>
      <c r="G43" s="287"/>
    </row>
    <row r="44" spans="1:7" x14ac:dyDescent="0.2">
      <c r="B44" s="183"/>
      <c r="C44" s="184"/>
      <c r="D44" s="184"/>
    </row>
    <row r="45" spans="1:7" ht="15" x14ac:dyDescent="0.25">
      <c r="A45" s="5"/>
      <c r="B45" s="185"/>
      <c r="C45" s="186"/>
      <c r="D45" s="406"/>
      <c r="E45" s="119"/>
      <c r="F45" s="119"/>
      <c r="G45" s="119"/>
    </row>
    <row r="46" spans="1:7" x14ac:dyDescent="0.2">
      <c r="A46" s="5"/>
      <c r="B46" s="2"/>
      <c r="C46" s="11"/>
      <c r="E46" s="119"/>
      <c r="F46" s="119"/>
      <c r="G46" s="119"/>
    </row>
    <row r="47" spans="1:7" x14ac:dyDescent="0.2">
      <c r="A47" s="5"/>
      <c r="B47" s="2"/>
      <c r="C47" s="11"/>
      <c r="E47" s="119"/>
      <c r="F47" s="119"/>
      <c r="G47" s="119"/>
    </row>
    <row r="48" spans="1:7" x14ac:dyDescent="0.2">
      <c r="A48" s="5"/>
      <c r="B48" s="2"/>
      <c r="C48" s="11"/>
      <c r="E48" s="119"/>
      <c r="F48" s="119"/>
      <c r="G48" s="119"/>
    </row>
    <row r="49" spans="1:7" x14ac:dyDescent="0.2">
      <c r="A49" s="5"/>
      <c r="B49" s="2"/>
      <c r="C49" s="11"/>
      <c r="E49" s="119"/>
      <c r="F49" s="119"/>
      <c r="G49" s="119"/>
    </row>
    <row r="50" spans="1:7" x14ac:dyDescent="0.2">
      <c r="A50" s="5"/>
      <c r="B50" s="2"/>
      <c r="C50" s="11"/>
      <c r="E50" s="119"/>
      <c r="F50" s="119"/>
      <c r="G50" s="119"/>
    </row>
    <row r="51" spans="1:7" x14ac:dyDescent="0.2">
      <c r="A51" s="5"/>
      <c r="B51" s="2"/>
      <c r="C51" s="11"/>
      <c r="E51" s="119"/>
      <c r="F51" s="119"/>
      <c r="G51" s="119"/>
    </row>
    <row r="52" spans="1:7" x14ac:dyDescent="0.2">
      <c r="A52" s="5"/>
      <c r="B52" s="2"/>
      <c r="C52" s="11"/>
      <c r="E52" s="119"/>
      <c r="F52" s="119"/>
      <c r="G52" s="119"/>
    </row>
    <row r="53" spans="1:7" x14ac:dyDescent="0.2">
      <c r="A53" s="5"/>
      <c r="B53" s="2"/>
      <c r="C53" s="11"/>
      <c r="E53" s="119"/>
      <c r="F53" s="119"/>
      <c r="G53" s="119"/>
    </row>
    <row r="54" spans="1:7" x14ac:dyDescent="0.2">
      <c r="A54" s="5"/>
      <c r="B54" s="2"/>
      <c r="C54" s="11"/>
      <c r="E54" s="119"/>
      <c r="F54" s="119"/>
      <c r="G54" s="119"/>
    </row>
    <row r="55" spans="1:7" x14ac:dyDescent="0.2">
      <c r="A55" s="5"/>
      <c r="B55" s="2"/>
      <c r="C55" s="11"/>
      <c r="E55" s="119"/>
      <c r="F55" s="119"/>
      <c r="G55" s="119"/>
    </row>
    <row r="56" spans="1:7" x14ac:dyDescent="0.2">
      <c r="A56" s="5"/>
      <c r="B56" s="2"/>
      <c r="C56" s="11"/>
      <c r="E56" s="119"/>
      <c r="F56" s="119"/>
      <c r="G56" s="119"/>
    </row>
    <row r="57" spans="1:7" x14ac:dyDescent="0.2">
      <c r="A57" s="5"/>
      <c r="B57" s="2"/>
      <c r="C57" s="11"/>
      <c r="E57" s="119"/>
      <c r="F57" s="119"/>
      <c r="G57" s="119"/>
    </row>
    <row r="58" spans="1:7" x14ac:dyDescent="0.2">
      <c r="A58" s="5"/>
      <c r="B58" s="2"/>
      <c r="C58" s="11"/>
      <c r="E58" s="119"/>
      <c r="F58" s="119"/>
      <c r="G58" s="119"/>
    </row>
    <row r="59" spans="1:7" x14ac:dyDescent="0.2">
      <c r="A59" s="5"/>
      <c r="B59" s="2"/>
      <c r="C59" s="11"/>
      <c r="E59" s="119"/>
      <c r="F59" s="119"/>
      <c r="G59" s="119"/>
    </row>
    <row r="60" spans="1:7" x14ac:dyDescent="0.2">
      <c r="A60" s="5"/>
      <c r="B60" s="2"/>
      <c r="C60" s="11"/>
      <c r="E60" s="119"/>
      <c r="F60" s="119"/>
      <c r="G60" s="119"/>
    </row>
    <row r="61" spans="1:7" x14ac:dyDescent="0.2">
      <c r="A61" s="5"/>
      <c r="B61" s="2"/>
      <c r="C61" s="11"/>
      <c r="E61" s="119"/>
      <c r="F61" s="119"/>
      <c r="G61" s="119"/>
    </row>
    <row r="62" spans="1:7" x14ac:dyDescent="0.2">
      <c r="A62" s="5"/>
      <c r="B62" s="2"/>
      <c r="C62" s="11"/>
      <c r="E62" s="119"/>
      <c r="F62" s="119"/>
      <c r="G62" s="119"/>
    </row>
    <row r="63" spans="1:7" x14ac:dyDescent="0.2">
      <c r="A63" s="5"/>
      <c r="B63" s="2"/>
      <c r="C63" s="11"/>
      <c r="E63" s="119"/>
      <c r="F63" s="119"/>
      <c r="G63" s="119"/>
    </row>
    <row r="64" spans="1:7" x14ac:dyDescent="0.2">
      <c r="A64" s="5"/>
      <c r="B64" s="2"/>
      <c r="C64" s="11"/>
      <c r="E64" s="119"/>
      <c r="F64" s="119"/>
      <c r="G64" s="119"/>
    </row>
    <row r="65" spans="1:7" x14ac:dyDescent="0.2">
      <c r="A65" s="5"/>
      <c r="B65" s="2"/>
      <c r="C65" s="11"/>
      <c r="E65" s="119"/>
      <c r="F65" s="119"/>
      <c r="G65" s="119"/>
    </row>
    <row r="66" spans="1:7" x14ac:dyDescent="0.2">
      <c r="B66" s="2"/>
      <c r="E66" s="2"/>
      <c r="F66" s="2"/>
      <c r="G66" s="2"/>
    </row>
    <row r="67" spans="1:7" x14ac:dyDescent="0.2">
      <c r="B67" s="2"/>
      <c r="E67" s="2"/>
      <c r="F67" s="2"/>
      <c r="G67" s="2"/>
    </row>
    <row r="68" spans="1:7" x14ac:dyDescent="0.2">
      <c r="B68" s="2"/>
      <c r="E68" s="2"/>
      <c r="F68" s="2"/>
      <c r="G68" s="2"/>
    </row>
    <row r="69" spans="1:7" x14ac:dyDescent="0.2">
      <c r="B69" s="2"/>
      <c r="E69" s="2"/>
      <c r="F69" s="2"/>
      <c r="G69" s="2"/>
    </row>
    <row r="70" spans="1:7" x14ac:dyDescent="0.2">
      <c r="B70" s="2"/>
      <c r="E70" s="2"/>
      <c r="F70" s="2"/>
      <c r="G70" s="2"/>
    </row>
    <row r="71" spans="1:7" x14ac:dyDescent="0.2">
      <c r="B71" s="2"/>
      <c r="E71" s="2"/>
      <c r="F71" s="2"/>
      <c r="G71" s="2"/>
    </row>
    <row r="72" spans="1:7" ht="15" customHeight="1" x14ac:dyDescent="0.2">
      <c r="B72" s="2"/>
      <c r="E72" s="2"/>
      <c r="F72" s="2"/>
      <c r="G72" s="2"/>
    </row>
    <row r="73" spans="1:7" ht="14.25" customHeight="1" x14ac:dyDescent="0.2">
      <c r="B73" s="2"/>
      <c r="E73" s="2"/>
      <c r="F73" s="2"/>
      <c r="G73" s="2"/>
    </row>
    <row r="74" spans="1:7" x14ac:dyDescent="0.2">
      <c r="B74" s="2"/>
      <c r="E74" s="2"/>
      <c r="F74" s="2"/>
      <c r="G74" s="2"/>
    </row>
    <row r="75" spans="1:7" x14ac:dyDescent="0.2">
      <c r="B75" s="2"/>
      <c r="E75" s="2"/>
      <c r="F75" s="2"/>
      <c r="G75" s="2"/>
    </row>
    <row r="76" spans="1:7" x14ac:dyDescent="0.2">
      <c r="B76" s="2"/>
      <c r="E76" s="2"/>
      <c r="F76" s="2"/>
      <c r="G76" s="2"/>
    </row>
    <row r="77" spans="1:7" x14ac:dyDescent="0.2">
      <c r="B77" s="2"/>
      <c r="E77" s="2"/>
      <c r="F77" s="2"/>
      <c r="G77" s="2"/>
    </row>
    <row r="78" spans="1:7" x14ac:dyDescent="0.2">
      <c r="B78" s="2"/>
      <c r="E78" s="2"/>
      <c r="F78" s="2"/>
      <c r="G78" s="2"/>
    </row>
    <row r="79" spans="1:7" x14ac:dyDescent="0.2">
      <c r="B79" s="2"/>
      <c r="E79" s="2"/>
      <c r="F79" s="2"/>
      <c r="G79" s="2"/>
    </row>
    <row r="80" spans="1:7" x14ac:dyDescent="0.2">
      <c r="B80" s="2"/>
      <c r="E80" s="2"/>
      <c r="F80" s="2"/>
      <c r="G80" s="2"/>
    </row>
    <row r="81" spans="2:7" x14ac:dyDescent="0.2">
      <c r="B81" s="2"/>
      <c r="E81" s="2"/>
      <c r="F81" s="2"/>
      <c r="G81" s="2"/>
    </row>
    <row r="82" spans="2:7" ht="15" customHeight="1" x14ac:dyDescent="0.2">
      <c r="B82" s="2"/>
      <c r="E82" s="2"/>
      <c r="F82" s="2"/>
      <c r="G82" s="2"/>
    </row>
    <row r="83" spans="2:7" x14ac:dyDescent="0.2">
      <c r="B83" s="2"/>
      <c r="E83" s="2"/>
      <c r="F83" s="2"/>
      <c r="G83" s="2"/>
    </row>
    <row r="84" spans="2:7" x14ac:dyDescent="0.2">
      <c r="B84" s="2"/>
      <c r="E84" s="2"/>
      <c r="F84" s="2"/>
      <c r="G84" s="2"/>
    </row>
    <row r="85" spans="2:7" x14ac:dyDescent="0.2">
      <c r="B85" s="2"/>
      <c r="E85" s="2"/>
      <c r="F85" s="2"/>
      <c r="G85" s="2"/>
    </row>
    <row r="86" spans="2:7" x14ac:dyDescent="0.2">
      <c r="B86" s="2"/>
      <c r="E86" s="2"/>
      <c r="F86" s="2"/>
      <c r="G86" s="2"/>
    </row>
    <row r="87" spans="2:7" x14ac:dyDescent="0.2">
      <c r="B87" s="2"/>
      <c r="E87" s="2"/>
      <c r="F87" s="2"/>
      <c r="G87" s="2"/>
    </row>
    <row r="88" spans="2:7" x14ac:dyDescent="0.2">
      <c r="B88" s="2"/>
      <c r="E88" s="2"/>
      <c r="F88" s="2"/>
      <c r="G88" s="2"/>
    </row>
    <row r="89" spans="2:7" x14ac:dyDescent="0.2">
      <c r="B89" s="2"/>
      <c r="E89" s="2"/>
      <c r="F89" s="2"/>
      <c r="G89" s="2"/>
    </row>
    <row r="90" spans="2:7" x14ac:dyDescent="0.2">
      <c r="B90" s="2"/>
      <c r="E90" s="2"/>
      <c r="F90" s="2"/>
      <c r="G90" s="2"/>
    </row>
    <row r="91" spans="2:7" x14ac:dyDescent="0.2">
      <c r="B91" s="2"/>
      <c r="E91" s="2"/>
      <c r="F91" s="2"/>
      <c r="G91" s="2"/>
    </row>
    <row r="92" spans="2:7" x14ac:dyDescent="0.2">
      <c r="B92" s="2"/>
      <c r="E92" s="2"/>
      <c r="F92" s="2"/>
      <c r="G92" s="2"/>
    </row>
  </sheetData>
  <mergeCells count="38">
    <mergeCell ref="C15:D15"/>
    <mergeCell ref="C10:D10"/>
    <mergeCell ref="C19:D19"/>
    <mergeCell ref="C20:D20"/>
    <mergeCell ref="C21:D21"/>
    <mergeCell ref="C16:D16"/>
    <mergeCell ref="C17:D17"/>
    <mergeCell ref="C18:D18"/>
    <mergeCell ref="C14:D14"/>
    <mergeCell ref="C11:D11"/>
    <mergeCell ref="C12:D12"/>
    <mergeCell ref="C13:D13"/>
    <mergeCell ref="F5:F6"/>
    <mergeCell ref="G5:G6"/>
    <mergeCell ref="E5:E6"/>
    <mergeCell ref="C6:D6"/>
    <mergeCell ref="A10:B10"/>
    <mergeCell ref="C9:D9"/>
    <mergeCell ref="C8:D8"/>
    <mergeCell ref="C7:D7"/>
    <mergeCell ref="C23:D23"/>
    <mergeCell ref="C25:D25"/>
    <mergeCell ref="C22:D22"/>
    <mergeCell ref="C36:D36"/>
    <mergeCell ref="C37:D37"/>
    <mergeCell ref="C26:D26"/>
    <mergeCell ref="C28:D28"/>
    <mergeCell ref="C24:D24"/>
    <mergeCell ref="C34:D34"/>
    <mergeCell ref="C27:D27"/>
    <mergeCell ref="C29:D29"/>
    <mergeCell ref="C32:D32"/>
    <mergeCell ref="C41:D41"/>
    <mergeCell ref="C40:D40"/>
    <mergeCell ref="C38:D38"/>
    <mergeCell ref="C35:D35"/>
    <mergeCell ref="C33:D33"/>
    <mergeCell ref="C39:D3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fitToWidth="0" fitToHeight="0" orientation="landscape" r:id="rId1"/>
  <headerFooter>
    <oddHeader>&amp;LProračunski korisnik:  
TSŠ-SMSI Leonardo da Vinci Buje-Buie
Školski brijeg 1, 52460 Buje (Buie)  
07225004745
&amp;C&amp;"Arial,Uobičajeno"&amp;20&amp;K000000I. OPĆI DIO
RAČUN PRIHODA I RASHODA
&amp;26PRIHODI POSLOVANJA</oddHeader>
    <oddFooter>&amp;L&amp;10KLASA: 
URBROJ: 
Buje, 
&amp;CPredsjednik školskog odbora:
____________________________
Giordano Trani</oddFooter>
  </headerFooter>
  <rowBreaks count="1" manualBreakCount="1">
    <brk id="55" max="10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topLeftCell="A61" workbookViewId="0">
      <selection activeCell="D88" sqref="D88"/>
    </sheetView>
  </sheetViews>
  <sheetFormatPr defaultRowHeight="15" x14ac:dyDescent="0.25"/>
  <cols>
    <col min="1" max="1" width="7.42578125" style="405" bestFit="1" customWidth="1"/>
    <col min="2" max="2" width="9.28515625" style="405" customWidth="1"/>
    <col min="3" max="3" width="8.140625" style="405" customWidth="1"/>
    <col min="4" max="4" width="33.85546875" style="405" customWidth="1"/>
    <col min="5" max="7" width="25.28515625" style="405" customWidth="1"/>
    <col min="8" max="16384" width="9.140625" style="405"/>
  </cols>
  <sheetData>
    <row r="1" spans="1:9" ht="42" customHeight="1" x14ac:dyDescent="0.25">
      <c r="A1" s="632" t="s">
        <v>327</v>
      </c>
      <c r="B1" s="632"/>
      <c r="C1" s="632"/>
      <c r="D1" s="632"/>
      <c r="E1" s="632"/>
      <c r="F1" s="632"/>
      <c r="G1" s="544"/>
    </row>
    <row r="2" spans="1:9" ht="18" customHeight="1" x14ac:dyDescent="0.25">
      <c r="A2" s="438"/>
      <c r="B2" s="438"/>
      <c r="C2" s="438"/>
      <c r="D2" s="438"/>
      <c r="E2" s="438"/>
      <c r="F2" s="438"/>
      <c r="G2" s="438"/>
    </row>
    <row r="3" spans="1:9" ht="15.75" x14ac:dyDescent="0.25">
      <c r="A3" s="632" t="s">
        <v>263</v>
      </c>
      <c r="B3" s="632"/>
      <c r="C3" s="632"/>
      <c r="D3" s="632"/>
      <c r="E3" s="632"/>
      <c r="F3" s="632"/>
      <c r="G3" s="544"/>
    </row>
    <row r="4" spans="1:9" ht="18" x14ac:dyDescent="0.25">
      <c r="A4" s="438"/>
      <c r="B4" s="438"/>
      <c r="C4" s="438"/>
      <c r="D4" s="438"/>
      <c r="E4" s="438"/>
      <c r="F4" s="438"/>
      <c r="G4" s="438"/>
    </row>
    <row r="5" spans="1:9" ht="18" customHeight="1" x14ac:dyDescent="0.25">
      <c r="A5" s="632" t="s">
        <v>264</v>
      </c>
      <c r="B5" s="633"/>
      <c r="C5" s="633"/>
      <c r="D5" s="633"/>
      <c r="E5" s="633"/>
      <c r="F5" s="633"/>
      <c r="G5" s="545"/>
    </row>
    <row r="6" spans="1:9" ht="18" x14ac:dyDescent="0.25">
      <c r="A6" s="438"/>
      <c r="B6" s="438"/>
      <c r="C6" s="438"/>
      <c r="D6" s="438"/>
      <c r="E6" s="438"/>
      <c r="F6" s="438"/>
      <c r="G6" s="438"/>
    </row>
    <row r="7" spans="1:9" ht="15.75" x14ac:dyDescent="0.25">
      <c r="A7" s="632" t="s">
        <v>110</v>
      </c>
      <c r="B7" s="634"/>
      <c r="C7" s="634"/>
      <c r="D7" s="634"/>
      <c r="E7" s="634"/>
      <c r="F7" s="634"/>
      <c r="G7" s="546"/>
    </row>
    <row r="8" spans="1:9" ht="18" x14ac:dyDescent="0.25">
      <c r="A8" s="438"/>
      <c r="B8" s="438"/>
      <c r="C8" s="438"/>
      <c r="D8" s="438"/>
      <c r="E8" s="438"/>
      <c r="F8" s="438"/>
      <c r="G8" s="438"/>
    </row>
    <row r="9" spans="1:9" ht="25.5" x14ac:dyDescent="0.25">
      <c r="A9" s="439" t="s">
        <v>268</v>
      </c>
      <c r="B9" s="440" t="s">
        <v>269</v>
      </c>
      <c r="C9" s="440" t="s">
        <v>10</v>
      </c>
      <c r="D9" s="440" t="s">
        <v>270</v>
      </c>
      <c r="E9" s="439" t="s">
        <v>313</v>
      </c>
      <c r="F9" s="439" t="s">
        <v>320</v>
      </c>
      <c r="G9" s="439" t="s">
        <v>324</v>
      </c>
      <c r="H9" s="433" t="s">
        <v>323</v>
      </c>
      <c r="I9" s="433" t="s">
        <v>330</v>
      </c>
    </row>
    <row r="10" spans="1:9" x14ac:dyDescent="0.25">
      <c r="A10" s="439"/>
      <c r="B10" s="440"/>
      <c r="C10" s="440"/>
      <c r="D10" s="440"/>
      <c r="E10" s="441">
        <v>1</v>
      </c>
      <c r="F10" s="441">
        <v>2</v>
      </c>
      <c r="G10" s="441">
        <v>3</v>
      </c>
      <c r="H10" s="495">
        <v>4</v>
      </c>
      <c r="I10" s="495">
        <v>5</v>
      </c>
    </row>
    <row r="11" spans="1:9" s="442" customFormat="1" ht="15.75" customHeight="1" x14ac:dyDescent="0.25">
      <c r="A11" s="434">
        <v>6</v>
      </c>
      <c r="B11" s="434"/>
      <c r="C11" s="434"/>
      <c r="D11" s="434" t="s">
        <v>271</v>
      </c>
      <c r="E11" s="435">
        <f>SUM(E34)</f>
        <v>961292.33</v>
      </c>
      <c r="F11" s="435">
        <f>SUM(F34)</f>
        <v>1141205.49</v>
      </c>
      <c r="G11" s="435">
        <f>SUM(G34)</f>
        <v>1216624.1800000002</v>
      </c>
      <c r="H11" s="538">
        <f>SUM(H34)</f>
        <v>126.56131147951635</v>
      </c>
      <c r="I11" s="538">
        <f>SUM(I34)</f>
        <v>106.60868622354771</v>
      </c>
    </row>
    <row r="12" spans="1:9" ht="23.25" customHeight="1" x14ac:dyDescent="0.25">
      <c r="A12" s="434"/>
      <c r="B12" s="434">
        <v>63</v>
      </c>
      <c r="C12" s="434"/>
      <c r="D12" s="434" t="s">
        <v>107</v>
      </c>
      <c r="E12" s="435">
        <f>SUM(E13:E22)</f>
        <v>852525.2</v>
      </c>
      <c r="F12" s="435">
        <f>SUM(F13:F22)</f>
        <v>1024022.87</v>
      </c>
      <c r="G12" s="435">
        <f>SUM(G13:G22)</f>
        <v>1092799.96</v>
      </c>
      <c r="H12" s="538">
        <f>SUM(G12/E12)*100</f>
        <v>128.18388946156665</v>
      </c>
      <c r="I12" s="538">
        <f>SUM(G12/F12)*100</f>
        <v>106.71636269217308</v>
      </c>
    </row>
    <row r="13" spans="1:9" ht="15" customHeight="1" x14ac:dyDescent="0.25">
      <c r="A13" s="434"/>
      <c r="B13" s="434"/>
      <c r="C13" s="444">
        <v>32400</v>
      </c>
      <c r="D13" s="444" t="s">
        <v>272</v>
      </c>
      <c r="E13" s="436">
        <v>0</v>
      </c>
      <c r="F13" s="436">
        <v>0</v>
      </c>
      <c r="G13" s="436">
        <v>0</v>
      </c>
      <c r="H13" s="538">
        <v>0</v>
      </c>
      <c r="I13" s="538">
        <v>0</v>
      </c>
    </row>
    <row r="14" spans="1:9" ht="15" customHeight="1" x14ac:dyDescent="0.25">
      <c r="A14" s="434"/>
      <c r="B14" s="434"/>
      <c r="C14" s="444">
        <v>53082</v>
      </c>
      <c r="D14" s="444" t="s">
        <v>273</v>
      </c>
      <c r="E14" s="436">
        <v>831530</v>
      </c>
      <c r="F14" s="436">
        <v>1008826.18</v>
      </c>
      <c r="G14" s="436">
        <v>1073984.27</v>
      </c>
      <c r="H14" s="538">
        <f t="shared" ref="H14:H34" si="0">SUM(G14/E14)*100</f>
        <v>129.15760946688636</v>
      </c>
      <c r="I14" s="538">
        <f t="shared" ref="I14:I34" si="1">SUM(G14/F14)*100</f>
        <v>106.45880244701817</v>
      </c>
    </row>
    <row r="15" spans="1:9" ht="15" customHeight="1" x14ac:dyDescent="0.25">
      <c r="A15" s="434"/>
      <c r="B15" s="434"/>
      <c r="C15" s="444">
        <v>52080</v>
      </c>
      <c r="D15" s="444" t="s">
        <v>306</v>
      </c>
      <c r="E15" s="436">
        <v>4395.2</v>
      </c>
      <c r="F15" s="436">
        <v>0</v>
      </c>
      <c r="G15" s="436">
        <v>1794</v>
      </c>
      <c r="H15" s="538">
        <f t="shared" si="0"/>
        <v>40.817255187477244</v>
      </c>
      <c r="I15" s="538">
        <v>0</v>
      </c>
    </row>
    <row r="16" spans="1:9" ht="15" customHeight="1" x14ac:dyDescent="0.25">
      <c r="A16" s="434"/>
      <c r="B16" s="434"/>
      <c r="C16" s="444">
        <v>53080</v>
      </c>
      <c r="D16" s="444" t="s">
        <v>274</v>
      </c>
      <c r="E16" s="436">
        <v>300</v>
      </c>
      <c r="F16" s="436">
        <v>0</v>
      </c>
      <c r="G16" s="436"/>
      <c r="H16" s="538">
        <f t="shared" si="0"/>
        <v>0</v>
      </c>
      <c r="I16" s="538">
        <v>0</v>
      </c>
    </row>
    <row r="17" spans="1:9" x14ac:dyDescent="0.25">
      <c r="A17" s="445"/>
      <c r="B17" s="446"/>
      <c r="C17" s="444">
        <v>53102</v>
      </c>
      <c r="D17" s="444" t="s">
        <v>275</v>
      </c>
      <c r="E17" s="436">
        <v>300</v>
      </c>
      <c r="F17" s="436">
        <v>200.69</v>
      </c>
      <c r="G17" s="436">
        <v>200.69</v>
      </c>
      <c r="H17" s="538">
        <f t="shared" si="0"/>
        <v>66.896666666666675</v>
      </c>
      <c r="I17" s="538">
        <f t="shared" si="1"/>
        <v>100</v>
      </c>
    </row>
    <row r="18" spans="1:9" x14ac:dyDescent="0.25">
      <c r="A18" s="445"/>
      <c r="B18" s="446"/>
      <c r="C18" s="444">
        <v>55138</v>
      </c>
      <c r="D18" s="444" t="s">
        <v>276</v>
      </c>
      <c r="E18" s="436">
        <v>0</v>
      </c>
      <c r="F18" s="436">
        <v>150</v>
      </c>
      <c r="G18" s="436">
        <v>150</v>
      </c>
      <c r="H18" s="538">
        <v>0</v>
      </c>
      <c r="I18" s="538">
        <f t="shared" si="1"/>
        <v>100</v>
      </c>
    </row>
    <row r="19" spans="1:9" x14ac:dyDescent="0.25">
      <c r="A19" s="445"/>
      <c r="B19" s="446"/>
      <c r="C19" s="444">
        <v>55042</v>
      </c>
      <c r="D19" s="444" t="s">
        <v>276</v>
      </c>
      <c r="E19" s="436">
        <v>2000</v>
      </c>
      <c r="F19" s="436">
        <v>1000</v>
      </c>
      <c r="G19" s="436">
        <v>1000</v>
      </c>
      <c r="H19" s="538">
        <f t="shared" si="0"/>
        <v>50</v>
      </c>
      <c r="I19" s="538">
        <f t="shared" si="1"/>
        <v>100</v>
      </c>
    </row>
    <row r="20" spans="1:9" x14ac:dyDescent="0.25">
      <c r="A20" s="445"/>
      <c r="B20" s="446"/>
      <c r="C20" s="444">
        <v>55291</v>
      </c>
      <c r="D20" s="444" t="s">
        <v>276</v>
      </c>
      <c r="E20" s="436">
        <v>0</v>
      </c>
      <c r="F20" s="436">
        <v>221</v>
      </c>
      <c r="G20" s="436">
        <v>221</v>
      </c>
      <c r="H20" s="538">
        <v>0</v>
      </c>
      <c r="I20" s="538">
        <f t="shared" si="1"/>
        <v>100</v>
      </c>
    </row>
    <row r="21" spans="1:9" x14ac:dyDescent="0.25">
      <c r="A21" s="445"/>
      <c r="B21" s="446"/>
      <c r="C21" s="444">
        <v>58400</v>
      </c>
      <c r="D21" s="444" t="s">
        <v>277</v>
      </c>
      <c r="E21" s="436">
        <v>4000</v>
      </c>
      <c r="F21" s="436">
        <v>13625</v>
      </c>
      <c r="G21" s="436">
        <v>15150</v>
      </c>
      <c r="H21" s="538">
        <f t="shared" si="0"/>
        <v>378.75</v>
      </c>
      <c r="I21" s="538">
        <f t="shared" si="1"/>
        <v>111.19266055045871</v>
      </c>
    </row>
    <row r="22" spans="1:9" x14ac:dyDescent="0.25">
      <c r="A22" s="445"/>
      <c r="B22" s="446"/>
      <c r="C22" s="444">
        <v>62400</v>
      </c>
      <c r="D22" s="444" t="s">
        <v>307</v>
      </c>
      <c r="E22" s="436">
        <v>10000</v>
      </c>
      <c r="F22" s="436">
        <v>0</v>
      </c>
      <c r="G22" s="436">
        <v>300</v>
      </c>
      <c r="H22" s="538">
        <f t="shared" si="0"/>
        <v>3</v>
      </c>
      <c r="I22" s="538">
        <v>0</v>
      </c>
    </row>
    <row r="23" spans="1:9" x14ac:dyDescent="0.25">
      <c r="A23" s="445"/>
      <c r="B23" s="446">
        <v>64</v>
      </c>
      <c r="C23" s="444"/>
      <c r="D23" s="447" t="s">
        <v>278</v>
      </c>
      <c r="E23" s="449">
        <f>SUM(E24)</f>
        <v>0</v>
      </c>
      <c r="F23" s="435">
        <f>SUM(F24)</f>
        <v>0</v>
      </c>
      <c r="G23" s="435">
        <f>SUM(G24)</f>
        <v>0</v>
      </c>
      <c r="H23" s="538">
        <v>0</v>
      </c>
      <c r="I23" s="538">
        <v>0</v>
      </c>
    </row>
    <row r="24" spans="1:9" x14ac:dyDescent="0.25">
      <c r="A24" s="445"/>
      <c r="B24" s="446"/>
      <c r="C24" s="444">
        <v>32400</v>
      </c>
      <c r="D24" s="444" t="s">
        <v>272</v>
      </c>
      <c r="E24" s="450">
        <v>0</v>
      </c>
      <c r="F24" s="436">
        <v>0</v>
      </c>
      <c r="G24" s="436">
        <v>0</v>
      </c>
      <c r="H24" s="538">
        <v>0</v>
      </c>
      <c r="I24" s="538">
        <v>0</v>
      </c>
    </row>
    <row r="25" spans="1:9" ht="25.5" x14ac:dyDescent="0.25">
      <c r="A25" s="445"/>
      <c r="B25" s="446">
        <v>65</v>
      </c>
      <c r="C25" s="447"/>
      <c r="D25" s="448" t="s">
        <v>279</v>
      </c>
      <c r="E25" s="435">
        <f>SUM(E26)</f>
        <v>0</v>
      </c>
      <c r="F25" s="449">
        <f>SUM(F26)</f>
        <v>0</v>
      </c>
      <c r="G25" s="449">
        <f>SUM(G26)</f>
        <v>0</v>
      </c>
      <c r="H25" s="538">
        <v>0</v>
      </c>
      <c r="I25" s="538">
        <v>0</v>
      </c>
    </row>
    <row r="26" spans="1:9" x14ac:dyDescent="0.25">
      <c r="A26" s="445"/>
      <c r="B26" s="446"/>
      <c r="C26" s="444">
        <v>47400</v>
      </c>
      <c r="D26" s="444" t="s">
        <v>280</v>
      </c>
      <c r="E26" s="436">
        <v>0</v>
      </c>
      <c r="F26" s="450">
        <v>0</v>
      </c>
      <c r="G26" s="450">
        <v>0</v>
      </c>
      <c r="H26" s="538">
        <v>0</v>
      </c>
      <c r="I26" s="538">
        <v>0</v>
      </c>
    </row>
    <row r="27" spans="1:9" ht="33" customHeight="1" x14ac:dyDescent="0.25">
      <c r="A27" s="445"/>
      <c r="B27" s="446">
        <v>66</v>
      </c>
      <c r="C27" s="447"/>
      <c r="D27" s="448" t="s">
        <v>108</v>
      </c>
      <c r="E27" s="449">
        <f>SUM(E28:E29)</f>
        <v>9470.73</v>
      </c>
      <c r="F27" s="449">
        <f>SUM(F28:F29)</f>
        <v>9678</v>
      </c>
      <c r="G27" s="449">
        <f>SUM(G28:G29)</f>
        <v>16974.370000000003</v>
      </c>
      <c r="H27" s="538">
        <f t="shared" si="0"/>
        <v>179.22979538008161</v>
      </c>
      <c r="I27" s="538">
        <f t="shared" si="1"/>
        <v>175.39129985534203</v>
      </c>
    </row>
    <row r="28" spans="1:9" x14ac:dyDescent="0.25">
      <c r="A28" s="445"/>
      <c r="B28" s="446"/>
      <c r="C28" s="444">
        <v>32400</v>
      </c>
      <c r="D28" s="444" t="s">
        <v>310</v>
      </c>
      <c r="E28" s="450">
        <v>5423.63</v>
      </c>
      <c r="F28" s="450">
        <v>4000</v>
      </c>
      <c r="G28" s="450">
        <v>10106.370000000001</v>
      </c>
      <c r="H28" s="538">
        <f t="shared" si="0"/>
        <v>186.3395917494372</v>
      </c>
      <c r="I28" s="538">
        <f t="shared" si="1"/>
        <v>252.65925000000001</v>
      </c>
    </row>
    <row r="29" spans="1:9" x14ac:dyDescent="0.25">
      <c r="A29" s="445"/>
      <c r="B29" s="446"/>
      <c r="C29" s="444">
        <v>62400</v>
      </c>
      <c r="D29" s="444" t="s">
        <v>307</v>
      </c>
      <c r="E29" s="450">
        <v>4047.1</v>
      </c>
      <c r="F29" s="450">
        <v>5678</v>
      </c>
      <c r="G29" s="450">
        <v>6868</v>
      </c>
      <c r="H29" s="538">
        <f t="shared" si="0"/>
        <v>169.70176175533098</v>
      </c>
      <c r="I29" s="538">
        <f t="shared" si="1"/>
        <v>120.95808383233533</v>
      </c>
    </row>
    <row r="30" spans="1:9" x14ac:dyDescent="0.25">
      <c r="A30" s="446"/>
      <c r="B30" s="446">
        <v>67</v>
      </c>
      <c r="C30" s="447"/>
      <c r="D30" s="446" t="s">
        <v>281</v>
      </c>
      <c r="E30" s="449">
        <f>SUM(E31:E33)</f>
        <v>99296.4</v>
      </c>
      <c r="F30" s="449">
        <f>SUM(F31:F33)</f>
        <v>107504.62</v>
      </c>
      <c r="G30" s="449">
        <f>SUM(G31:G33)</f>
        <v>106849.85</v>
      </c>
      <c r="H30" s="538">
        <f t="shared" si="0"/>
        <v>107.60697265963319</v>
      </c>
      <c r="I30" s="538">
        <f t="shared" si="1"/>
        <v>99.390937803417202</v>
      </c>
    </row>
    <row r="31" spans="1:9" x14ac:dyDescent="0.25">
      <c r="A31" s="445"/>
      <c r="B31" s="446"/>
      <c r="C31" s="444">
        <v>48007</v>
      </c>
      <c r="D31" s="444" t="s">
        <v>282</v>
      </c>
      <c r="E31" s="450">
        <v>81587.12</v>
      </c>
      <c r="F31" s="450">
        <v>91473.01</v>
      </c>
      <c r="G31" s="450">
        <v>91252.35</v>
      </c>
      <c r="H31" s="538">
        <f t="shared" si="0"/>
        <v>111.84651449885719</v>
      </c>
      <c r="I31" s="538">
        <f t="shared" si="1"/>
        <v>99.758770373905932</v>
      </c>
    </row>
    <row r="32" spans="1:9" x14ac:dyDescent="0.25">
      <c r="A32" s="445"/>
      <c r="B32" s="446"/>
      <c r="C32" s="444">
        <v>48008</v>
      </c>
      <c r="D32" s="460" t="s">
        <v>296</v>
      </c>
      <c r="E32" s="450">
        <v>0</v>
      </c>
      <c r="F32" s="450">
        <v>0</v>
      </c>
      <c r="G32" s="450">
        <v>1</v>
      </c>
      <c r="H32" s="538">
        <v>0</v>
      </c>
      <c r="I32" s="538">
        <v>0</v>
      </c>
    </row>
    <row r="33" spans="1:9" x14ac:dyDescent="0.25">
      <c r="A33" s="445"/>
      <c r="B33" s="446"/>
      <c r="C33" s="444">
        <v>11001</v>
      </c>
      <c r="D33" s="444" t="s">
        <v>190</v>
      </c>
      <c r="E33" s="450">
        <v>17709.28</v>
      </c>
      <c r="F33" s="450">
        <v>16031.61</v>
      </c>
      <c r="G33" s="450">
        <v>15596.5</v>
      </c>
      <c r="H33" s="538">
        <f t="shared" si="0"/>
        <v>88.069644841574586</v>
      </c>
      <c r="I33" s="538">
        <f t="shared" si="1"/>
        <v>97.285924495418726</v>
      </c>
    </row>
    <row r="34" spans="1:9" ht="24" customHeight="1" x14ac:dyDescent="0.25">
      <c r="A34" s="451"/>
      <c r="B34" s="451"/>
      <c r="C34" s="451"/>
      <c r="D34" s="452" t="s">
        <v>283</v>
      </c>
      <c r="E34" s="484">
        <f>SUM(E12+E23+E25+E27+E30)</f>
        <v>961292.33</v>
      </c>
      <c r="F34" s="453">
        <f>SUM(F12+F23+F25+F27+F30)</f>
        <v>1141205.49</v>
      </c>
      <c r="G34" s="453">
        <f>SUM(G12+G23+G25+G27+G30)</f>
        <v>1216624.1800000002</v>
      </c>
      <c r="H34" s="538">
        <f t="shared" si="0"/>
        <v>126.56131147951635</v>
      </c>
      <c r="I34" s="538">
        <f t="shared" si="1"/>
        <v>106.60868622354771</v>
      </c>
    </row>
    <row r="35" spans="1:9" x14ac:dyDescent="0.25">
      <c r="F35" s="454"/>
      <c r="G35" s="454"/>
    </row>
    <row r="36" spans="1:9" ht="15.75" x14ac:dyDescent="0.25">
      <c r="A36" s="632" t="s">
        <v>100</v>
      </c>
      <c r="B36" s="634"/>
      <c r="C36" s="634"/>
      <c r="D36" s="634"/>
      <c r="E36" s="634"/>
      <c r="F36" s="634"/>
      <c r="G36" s="546"/>
    </row>
    <row r="37" spans="1:9" ht="18" x14ac:dyDescent="0.25">
      <c r="A37" s="438"/>
      <c r="B37" s="438"/>
      <c r="C37" s="438"/>
      <c r="D37" s="438"/>
      <c r="E37" s="438"/>
      <c r="F37" s="438"/>
      <c r="G37" s="438"/>
    </row>
    <row r="38" spans="1:9" ht="25.5" x14ac:dyDescent="0.25">
      <c r="A38" s="439" t="s">
        <v>268</v>
      </c>
      <c r="B38" s="440" t="s">
        <v>269</v>
      </c>
      <c r="C38" s="440" t="s">
        <v>10</v>
      </c>
      <c r="D38" s="440" t="s">
        <v>284</v>
      </c>
      <c r="E38" s="439" t="s">
        <v>313</v>
      </c>
      <c r="F38" s="439" t="s">
        <v>320</v>
      </c>
      <c r="G38" s="439" t="s">
        <v>324</v>
      </c>
      <c r="H38" s="433" t="s">
        <v>323</v>
      </c>
      <c r="I38" s="433" t="s">
        <v>330</v>
      </c>
    </row>
    <row r="39" spans="1:9" x14ac:dyDescent="0.25">
      <c r="A39" s="439"/>
      <c r="B39" s="440"/>
      <c r="C39" s="440"/>
      <c r="D39" s="440"/>
      <c r="E39" s="539">
        <v>1</v>
      </c>
      <c r="F39" s="539">
        <v>2</v>
      </c>
      <c r="G39" s="539">
        <v>3</v>
      </c>
      <c r="H39" s="540">
        <v>4</v>
      </c>
      <c r="I39" s="540">
        <v>5</v>
      </c>
    </row>
    <row r="40" spans="1:9" ht="15.75" customHeight="1" x14ac:dyDescent="0.25">
      <c r="A40" s="434">
        <v>3</v>
      </c>
      <c r="B40" s="434"/>
      <c r="C40" s="434"/>
      <c r="D40" s="434" t="s">
        <v>285</v>
      </c>
      <c r="E40" s="443">
        <f>SUM(E41+E44+E57+E60+E64)</f>
        <v>964581.6</v>
      </c>
      <c r="F40" s="443">
        <f>SUM(F41+F44+F57+F60+F64)</f>
        <v>1146058.1199999999</v>
      </c>
      <c r="G40" s="553">
        <f>SUM(G41+G44+G57+G60+G64)</f>
        <v>1215740.44</v>
      </c>
      <c r="H40" s="538">
        <f>SUM(G40/E40)*100</f>
        <v>126.03811227583026</v>
      </c>
      <c r="I40" s="538">
        <f>SUM(G40/F40)*100</f>
        <v>106.08017331616655</v>
      </c>
    </row>
    <row r="41" spans="1:9" s="442" customFormat="1" ht="15.75" customHeight="1" x14ac:dyDescent="0.25">
      <c r="A41" s="434"/>
      <c r="B41" s="434">
        <v>31</v>
      </c>
      <c r="C41" s="434"/>
      <c r="D41" s="455" t="s">
        <v>286</v>
      </c>
      <c r="E41" s="456">
        <f>SUM(E42:E42)</f>
        <v>815550</v>
      </c>
      <c r="F41" s="456">
        <f>SUM(F42:F42)</f>
        <v>1003490.58</v>
      </c>
      <c r="G41" s="554">
        <f>SUM(G42)</f>
        <v>1071598.27</v>
      </c>
      <c r="H41" s="538">
        <f t="shared" ref="H41:H83" si="2">SUM(G41/E41)*100</f>
        <v>131.39577830911657</v>
      </c>
      <c r="I41" s="538">
        <f t="shared" ref="I41:I83" si="3">SUM(G41/F41)*100</f>
        <v>106.78707816071378</v>
      </c>
    </row>
    <row r="42" spans="1:9" x14ac:dyDescent="0.25">
      <c r="A42" s="445"/>
      <c r="B42" s="446"/>
      <c r="C42" s="444">
        <v>53082</v>
      </c>
      <c r="D42" s="457" t="s">
        <v>287</v>
      </c>
      <c r="E42" s="458">
        <v>815550</v>
      </c>
      <c r="F42" s="458">
        <v>1003490.58</v>
      </c>
      <c r="G42" s="555">
        <v>1071598.27</v>
      </c>
      <c r="H42" s="538">
        <f t="shared" si="2"/>
        <v>131.39577830911657</v>
      </c>
      <c r="I42" s="538">
        <f t="shared" si="3"/>
        <v>106.78707816071378</v>
      </c>
    </row>
    <row r="43" spans="1:9" x14ac:dyDescent="0.25">
      <c r="A43" s="445"/>
      <c r="B43" s="446"/>
      <c r="C43" s="444"/>
      <c r="D43" s="457"/>
      <c r="E43" s="458"/>
      <c r="F43" s="458"/>
      <c r="G43" s="555"/>
      <c r="H43" s="538"/>
      <c r="I43" s="538"/>
    </row>
    <row r="44" spans="1:9" s="442" customFormat="1" x14ac:dyDescent="0.25">
      <c r="A44" s="446"/>
      <c r="B44" s="434">
        <v>32</v>
      </c>
      <c r="C44" s="434"/>
      <c r="D44" s="455" t="s">
        <v>288</v>
      </c>
      <c r="E44" s="456">
        <f>SUM(E45:E55)</f>
        <v>140715.79999999999</v>
      </c>
      <c r="F44" s="456">
        <f>SUM(F45:F54)</f>
        <v>135956.85</v>
      </c>
      <c r="G44" s="554">
        <f>SUM(G45:G55)</f>
        <v>139191.48000000001</v>
      </c>
      <c r="H44" s="538">
        <f t="shared" si="2"/>
        <v>98.916738560986062</v>
      </c>
      <c r="I44" s="538">
        <f t="shared" si="3"/>
        <v>102.37915927001839</v>
      </c>
    </row>
    <row r="45" spans="1:9" x14ac:dyDescent="0.25">
      <c r="A45" s="445"/>
      <c r="B45" s="446"/>
      <c r="C45" s="444">
        <v>48007</v>
      </c>
      <c r="D45" s="457" t="s">
        <v>282</v>
      </c>
      <c r="E45" s="458">
        <v>81036.92</v>
      </c>
      <c r="F45" s="458">
        <v>90822.01</v>
      </c>
      <c r="G45" s="555">
        <v>90402.35</v>
      </c>
      <c r="H45" s="538">
        <f t="shared" si="2"/>
        <v>111.55699155397318</v>
      </c>
      <c r="I45" s="538">
        <f t="shared" si="3"/>
        <v>99.537931389098304</v>
      </c>
    </row>
    <row r="46" spans="1:9" x14ac:dyDescent="0.25">
      <c r="A46" s="445"/>
      <c r="B46" s="446"/>
      <c r="C46" s="444">
        <v>11001</v>
      </c>
      <c r="D46" s="457" t="s">
        <v>190</v>
      </c>
      <c r="E46" s="458">
        <v>14398.88</v>
      </c>
      <c r="F46" s="458">
        <v>12681.21</v>
      </c>
      <c r="G46" s="555">
        <v>13250.5</v>
      </c>
      <c r="H46" s="538">
        <f t="shared" si="2"/>
        <v>92.024518573666853</v>
      </c>
      <c r="I46" s="538">
        <f t="shared" si="3"/>
        <v>104.48924038005838</v>
      </c>
    </row>
    <row r="47" spans="1:9" x14ac:dyDescent="0.25">
      <c r="A47" s="445"/>
      <c r="B47" s="446"/>
      <c r="C47" s="444">
        <v>32400</v>
      </c>
      <c r="D47" s="457" t="s">
        <v>272</v>
      </c>
      <c r="E47" s="458">
        <v>13300</v>
      </c>
      <c r="F47" s="458">
        <v>10013.629999999999</v>
      </c>
      <c r="G47" s="555">
        <v>10133.629999999999</v>
      </c>
      <c r="H47" s="538">
        <f t="shared" si="2"/>
        <v>76.192706766917283</v>
      </c>
      <c r="I47" s="538">
        <f t="shared" si="3"/>
        <v>101.19836662628836</v>
      </c>
    </row>
    <row r="48" spans="1:9" x14ac:dyDescent="0.25">
      <c r="A48" s="445"/>
      <c r="B48" s="446"/>
      <c r="C48" s="444">
        <v>53082</v>
      </c>
      <c r="D48" s="457" t="s">
        <v>289</v>
      </c>
      <c r="E48" s="458">
        <v>15680</v>
      </c>
      <c r="F48" s="458">
        <v>2016</v>
      </c>
      <c r="G48" s="555">
        <v>2016</v>
      </c>
      <c r="H48" s="538">
        <f t="shared" si="2"/>
        <v>12.857142857142856</v>
      </c>
      <c r="I48" s="538">
        <f t="shared" si="3"/>
        <v>100</v>
      </c>
    </row>
    <row r="49" spans="1:9" x14ac:dyDescent="0.25">
      <c r="A49" s="445"/>
      <c r="B49" s="446"/>
      <c r="C49" s="444">
        <v>55138</v>
      </c>
      <c r="D49" s="444" t="s">
        <v>276</v>
      </c>
      <c r="E49" s="458">
        <v>0</v>
      </c>
      <c r="F49" s="458">
        <v>150</v>
      </c>
      <c r="G49" s="555">
        <v>150</v>
      </c>
      <c r="H49" s="538">
        <v>0</v>
      </c>
      <c r="I49" s="538">
        <f t="shared" si="3"/>
        <v>100</v>
      </c>
    </row>
    <row r="50" spans="1:9" x14ac:dyDescent="0.25">
      <c r="A50" s="445"/>
      <c r="B50" s="446"/>
      <c r="C50" s="444">
        <v>55291</v>
      </c>
      <c r="D50" s="444" t="s">
        <v>276</v>
      </c>
      <c r="E50" s="458">
        <v>0</v>
      </c>
      <c r="F50" s="458">
        <v>221</v>
      </c>
      <c r="G50" s="555">
        <v>221</v>
      </c>
      <c r="H50" s="538">
        <v>0</v>
      </c>
      <c r="I50" s="538">
        <f t="shared" si="3"/>
        <v>100</v>
      </c>
    </row>
    <row r="51" spans="1:9" x14ac:dyDescent="0.25">
      <c r="A51" s="445"/>
      <c r="B51" s="446"/>
      <c r="C51" s="444">
        <v>58400</v>
      </c>
      <c r="D51" s="457" t="s">
        <v>212</v>
      </c>
      <c r="E51" s="458">
        <v>4000</v>
      </c>
      <c r="F51" s="458">
        <v>13625</v>
      </c>
      <c r="G51" s="555">
        <v>15150</v>
      </c>
      <c r="H51" s="538">
        <f t="shared" si="2"/>
        <v>378.75</v>
      </c>
      <c r="I51" s="538">
        <f t="shared" si="3"/>
        <v>111.19266055045871</v>
      </c>
    </row>
    <row r="52" spans="1:9" x14ac:dyDescent="0.25">
      <c r="A52" s="445"/>
      <c r="B52" s="446"/>
      <c r="C52" s="444">
        <v>62400</v>
      </c>
      <c r="D52" s="457" t="s">
        <v>198</v>
      </c>
      <c r="E52" s="458">
        <v>10000</v>
      </c>
      <c r="F52" s="458">
        <v>5428</v>
      </c>
      <c r="G52" s="555">
        <v>6868</v>
      </c>
      <c r="H52" s="538">
        <f t="shared" si="2"/>
        <v>68.679999999999993</v>
      </c>
      <c r="I52" s="538">
        <f t="shared" si="3"/>
        <v>126.52910832719233</v>
      </c>
    </row>
    <row r="53" spans="1:9" x14ac:dyDescent="0.25">
      <c r="A53" s="445"/>
      <c r="B53" s="446"/>
      <c r="C53" s="444">
        <v>55042</v>
      </c>
      <c r="D53" s="457" t="s">
        <v>290</v>
      </c>
      <c r="E53" s="458">
        <v>2000</v>
      </c>
      <c r="F53" s="458">
        <v>1000</v>
      </c>
      <c r="G53" s="555">
        <v>1000</v>
      </c>
      <c r="H53" s="538">
        <f t="shared" si="2"/>
        <v>50</v>
      </c>
      <c r="I53" s="538">
        <f t="shared" si="3"/>
        <v>100</v>
      </c>
    </row>
    <row r="54" spans="1:9" x14ac:dyDescent="0.25">
      <c r="A54" s="445"/>
      <c r="B54" s="446"/>
      <c r="C54" s="444">
        <v>47400</v>
      </c>
      <c r="D54" s="457" t="s">
        <v>308</v>
      </c>
      <c r="E54" s="458">
        <v>0</v>
      </c>
      <c r="F54" s="458">
        <v>0</v>
      </c>
      <c r="G54" s="555">
        <v>0</v>
      </c>
      <c r="H54" s="538">
        <v>0</v>
      </c>
      <c r="I54" s="538">
        <v>0</v>
      </c>
    </row>
    <row r="55" spans="1:9" x14ac:dyDescent="0.25">
      <c r="A55" s="445"/>
      <c r="B55" s="446"/>
      <c r="C55" s="444">
        <v>53080</v>
      </c>
      <c r="D55" s="457" t="s">
        <v>274</v>
      </c>
      <c r="E55" s="458">
        <v>300</v>
      </c>
      <c r="F55" s="458">
        <v>0</v>
      </c>
      <c r="G55" s="555">
        <v>0</v>
      </c>
      <c r="H55" s="538">
        <f t="shared" si="2"/>
        <v>0</v>
      </c>
      <c r="I55" s="538">
        <v>0</v>
      </c>
    </row>
    <row r="56" spans="1:9" x14ac:dyDescent="0.25">
      <c r="A56" s="445"/>
      <c r="B56" s="446"/>
      <c r="C56" s="444"/>
      <c r="D56" s="457"/>
      <c r="E56" s="458"/>
      <c r="F56" s="458"/>
      <c r="G56" s="555"/>
      <c r="H56" s="538"/>
      <c r="I56" s="538"/>
    </row>
    <row r="57" spans="1:9" s="442" customFormat="1" x14ac:dyDescent="0.25">
      <c r="A57" s="446"/>
      <c r="B57" s="446">
        <v>34</v>
      </c>
      <c r="C57" s="447"/>
      <c r="D57" s="459" t="s">
        <v>291</v>
      </c>
      <c r="E57" s="456">
        <f>SUM(E58:E58)</f>
        <v>550.20000000000005</v>
      </c>
      <c r="F57" s="456">
        <f>SUM(F58:F58)</f>
        <v>650</v>
      </c>
      <c r="G57" s="554">
        <f>SUM(G58)</f>
        <v>850</v>
      </c>
      <c r="H57" s="538">
        <f t="shared" si="2"/>
        <v>154.4892766266812</v>
      </c>
      <c r="I57" s="538">
        <f t="shared" si="3"/>
        <v>130.76923076923077</v>
      </c>
    </row>
    <row r="58" spans="1:9" x14ac:dyDescent="0.25">
      <c r="A58" s="445"/>
      <c r="B58" s="446"/>
      <c r="C58" s="444">
        <v>48007</v>
      </c>
      <c r="D58" s="457" t="s">
        <v>282</v>
      </c>
      <c r="E58" s="458">
        <v>550.20000000000005</v>
      </c>
      <c r="F58" s="458">
        <v>650</v>
      </c>
      <c r="G58" s="555">
        <v>850</v>
      </c>
      <c r="H58" s="538">
        <f t="shared" si="2"/>
        <v>154.4892766266812</v>
      </c>
      <c r="I58" s="538">
        <f t="shared" si="3"/>
        <v>130.76923076923077</v>
      </c>
    </row>
    <row r="59" spans="1:9" x14ac:dyDescent="0.25">
      <c r="A59" s="445"/>
      <c r="B59" s="446"/>
      <c r="C59" s="444"/>
      <c r="D59" s="457"/>
      <c r="E59" s="458"/>
      <c r="F59" s="458"/>
      <c r="G59" s="555"/>
      <c r="H59" s="538"/>
      <c r="I59" s="538"/>
    </row>
    <row r="60" spans="1:9" x14ac:dyDescent="0.25">
      <c r="A60" s="445"/>
      <c r="B60" s="446">
        <v>37</v>
      </c>
      <c r="C60" s="444"/>
      <c r="D60" s="459" t="s">
        <v>292</v>
      </c>
      <c r="E60" s="456">
        <f>SUM(E61:E62)</f>
        <v>7465.6</v>
      </c>
      <c r="F60" s="456">
        <f>SUM(F61:F62)</f>
        <v>5760</v>
      </c>
      <c r="G60" s="554">
        <f>SUM(G61:G62)</f>
        <v>3900</v>
      </c>
      <c r="H60" s="538">
        <f t="shared" si="2"/>
        <v>52.239605657951138</v>
      </c>
      <c r="I60" s="538">
        <f t="shared" si="3"/>
        <v>67.708333333333343</v>
      </c>
    </row>
    <row r="61" spans="1:9" x14ac:dyDescent="0.25">
      <c r="A61" s="445"/>
      <c r="B61" s="446"/>
      <c r="C61" s="444">
        <v>11001</v>
      </c>
      <c r="D61" s="457" t="s">
        <v>190</v>
      </c>
      <c r="E61" s="458">
        <v>3070.4</v>
      </c>
      <c r="F61" s="458">
        <v>3110.4</v>
      </c>
      <c r="G61" s="555">
        <v>2106</v>
      </c>
      <c r="H61" s="538">
        <f t="shared" si="2"/>
        <v>68.590411672746228</v>
      </c>
      <c r="I61" s="538">
        <f t="shared" si="3"/>
        <v>67.708333333333329</v>
      </c>
    </row>
    <row r="62" spans="1:9" x14ac:dyDescent="0.25">
      <c r="A62" s="445"/>
      <c r="B62" s="446"/>
      <c r="C62" s="444">
        <v>52080</v>
      </c>
      <c r="D62" s="457" t="s">
        <v>273</v>
      </c>
      <c r="E62" s="458">
        <v>4395.2</v>
      </c>
      <c r="F62" s="458">
        <v>2649.6</v>
      </c>
      <c r="G62" s="555">
        <v>1794</v>
      </c>
      <c r="H62" s="538">
        <f t="shared" si="2"/>
        <v>40.817255187477244</v>
      </c>
      <c r="I62" s="538">
        <f t="shared" si="3"/>
        <v>67.708333333333343</v>
      </c>
    </row>
    <row r="63" spans="1:9" x14ac:dyDescent="0.25">
      <c r="A63" s="445"/>
      <c r="B63" s="446"/>
      <c r="C63" s="444"/>
      <c r="D63" s="457"/>
      <c r="E63" s="458"/>
      <c r="F63" s="458"/>
      <c r="G63" s="555"/>
      <c r="H63" s="538"/>
      <c r="I63" s="538"/>
    </row>
    <row r="64" spans="1:9" x14ac:dyDescent="0.25">
      <c r="A64" s="445"/>
      <c r="B64" s="446">
        <v>38</v>
      </c>
      <c r="C64" s="444"/>
      <c r="D64" s="459" t="s">
        <v>293</v>
      </c>
      <c r="E64" s="456">
        <f>SUM(E65)</f>
        <v>300</v>
      </c>
      <c r="F64" s="456">
        <f>SUM(F65)</f>
        <v>200.69</v>
      </c>
      <c r="G64" s="554">
        <f>SUM(G65)</f>
        <v>200.69</v>
      </c>
      <c r="H64" s="538">
        <f t="shared" si="2"/>
        <v>66.896666666666675</v>
      </c>
      <c r="I64" s="538">
        <f t="shared" si="3"/>
        <v>100</v>
      </c>
    </row>
    <row r="65" spans="1:9" ht="21" customHeight="1" x14ac:dyDescent="0.25">
      <c r="A65" s="445"/>
      <c r="B65" s="446"/>
      <c r="C65" s="444">
        <v>53102</v>
      </c>
      <c r="D65" s="460" t="s">
        <v>294</v>
      </c>
      <c r="E65" s="458">
        <v>300</v>
      </c>
      <c r="F65" s="458">
        <v>200.69</v>
      </c>
      <c r="G65" s="555">
        <v>200.69</v>
      </c>
      <c r="H65" s="538">
        <f t="shared" si="2"/>
        <v>66.896666666666675</v>
      </c>
      <c r="I65" s="538">
        <f t="shared" si="3"/>
        <v>100</v>
      </c>
    </row>
    <row r="66" spans="1:9" x14ac:dyDescent="0.25">
      <c r="A66" s="445"/>
      <c r="B66" s="446"/>
      <c r="C66" s="444"/>
      <c r="D66" s="457"/>
      <c r="E66" s="458"/>
      <c r="F66" s="458"/>
      <c r="G66" s="555"/>
      <c r="H66" s="538"/>
      <c r="I66" s="538"/>
    </row>
    <row r="67" spans="1:9" x14ac:dyDescent="0.25">
      <c r="A67" s="445"/>
      <c r="B67" s="446"/>
      <c r="C67" s="444"/>
      <c r="D67" s="457"/>
      <c r="E67" s="458"/>
      <c r="F67" s="458"/>
      <c r="G67" s="555"/>
      <c r="H67" s="538"/>
      <c r="I67" s="538"/>
    </row>
    <row r="68" spans="1:9" x14ac:dyDescent="0.25">
      <c r="A68" s="445"/>
      <c r="B68" s="446"/>
      <c r="C68" s="444"/>
      <c r="D68" s="457"/>
      <c r="E68" s="458"/>
      <c r="F68" s="458"/>
      <c r="G68" s="555"/>
      <c r="H68" s="538"/>
      <c r="I68" s="538"/>
    </row>
    <row r="69" spans="1:9" x14ac:dyDescent="0.25">
      <c r="A69" s="445"/>
      <c r="B69" s="446"/>
      <c r="C69" s="444"/>
      <c r="D69" s="457"/>
      <c r="E69" s="458"/>
      <c r="F69" s="461"/>
      <c r="G69" s="556"/>
      <c r="H69" s="538"/>
      <c r="I69" s="538"/>
    </row>
    <row r="70" spans="1:9" ht="24" x14ac:dyDescent="0.25">
      <c r="A70" s="462">
        <v>4</v>
      </c>
      <c r="B70" s="463"/>
      <c r="C70" s="463"/>
      <c r="D70" s="464" t="s">
        <v>295</v>
      </c>
      <c r="E70" s="456">
        <f>SUM(E71+E80)</f>
        <v>4587.1000000000004</v>
      </c>
      <c r="F70" s="456">
        <f>SUM(F71+F80)</f>
        <v>1161</v>
      </c>
      <c r="G70" s="554">
        <f>SUM(G71+G80)</f>
        <v>6897.37</v>
      </c>
      <c r="H70" s="538">
        <f t="shared" si="2"/>
        <v>150.36450044690542</v>
      </c>
      <c r="I70" s="538">
        <f t="shared" si="3"/>
        <v>594.08871662360036</v>
      </c>
    </row>
    <row r="71" spans="1:9" ht="36" customHeight="1" x14ac:dyDescent="0.25">
      <c r="A71" s="465"/>
      <c r="B71" s="434">
        <v>42</v>
      </c>
      <c r="C71" s="465"/>
      <c r="D71" s="466" t="s">
        <v>297</v>
      </c>
      <c r="E71" s="456">
        <f>SUM(E72:E78)</f>
        <v>4587.1000000000004</v>
      </c>
      <c r="F71" s="456">
        <f>SUM(F72:F78)</f>
        <v>1161</v>
      </c>
      <c r="G71" s="554">
        <f>SUM(G72:G78)</f>
        <v>6897.37</v>
      </c>
      <c r="H71" s="538">
        <f t="shared" si="2"/>
        <v>150.36450044690542</v>
      </c>
      <c r="I71" s="538">
        <f t="shared" si="3"/>
        <v>594.08871662360036</v>
      </c>
    </row>
    <row r="72" spans="1:9" x14ac:dyDescent="0.25">
      <c r="A72" s="465"/>
      <c r="B72" s="434"/>
      <c r="C72" s="465">
        <v>11001</v>
      </c>
      <c r="D72" s="466" t="s">
        <v>298</v>
      </c>
      <c r="E72" s="458">
        <v>240</v>
      </c>
      <c r="F72" s="458">
        <v>240</v>
      </c>
      <c r="G72" s="555">
        <v>240</v>
      </c>
      <c r="H72" s="538">
        <f t="shared" si="2"/>
        <v>100</v>
      </c>
      <c r="I72" s="538">
        <f t="shared" si="3"/>
        <v>100</v>
      </c>
    </row>
    <row r="73" spans="1:9" x14ac:dyDescent="0.25">
      <c r="A73" s="465"/>
      <c r="B73" s="465"/>
      <c r="C73" s="444">
        <v>32400</v>
      </c>
      <c r="D73" s="457" t="s">
        <v>272</v>
      </c>
      <c r="E73" s="458">
        <v>0</v>
      </c>
      <c r="F73" s="458">
        <v>0</v>
      </c>
      <c r="G73" s="555">
        <v>5986.37</v>
      </c>
      <c r="H73" s="538">
        <v>0</v>
      </c>
      <c r="I73" s="538">
        <v>0</v>
      </c>
    </row>
    <row r="74" spans="1:9" x14ac:dyDescent="0.25">
      <c r="A74" s="465"/>
      <c r="B74" s="465"/>
      <c r="C74" s="444">
        <v>48008</v>
      </c>
      <c r="D74" s="460" t="s">
        <v>296</v>
      </c>
      <c r="E74" s="458">
        <v>0</v>
      </c>
      <c r="F74" s="458">
        <v>1</v>
      </c>
      <c r="G74" s="555">
        <v>1</v>
      </c>
      <c r="H74" s="538">
        <v>0</v>
      </c>
      <c r="I74" s="538">
        <f t="shared" si="3"/>
        <v>100</v>
      </c>
    </row>
    <row r="75" spans="1:9" x14ac:dyDescent="0.25">
      <c r="A75" s="465"/>
      <c r="B75" s="465"/>
      <c r="C75" s="444">
        <v>5504</v>
      </c>
      <c r="D75" s="457" t="s">
        <v>309</v>
      </c>
      <c r="E75" s="458">
        <v>0</v>
      </c>
      <c r="F75" s="458">
        <v>0</v>
      </c>
      <c r="G75" s="555">
        <v>0</v>
      </c>
      <c r="H75" s="538">
        <v>0</v>
      </c>
      <c r="I75" s="538">
        <v>0</v>
      </c>
    </row>
    <row r="76" spans="1:9" x14ac:dyDescent="0.25">
      <c r="A76" s="465"/>
      <c r="B76" s="465"/>
      <c r="C76" s="444">
        <v>58400</v>
      </c>
      <c r="D76" s="467" t="s">
        <v>299</v>
      </c>
      <c r="E76" s="458">
        <v>0</v>
      </c>
      <c r="F76" s="458">
        <v>0</v>
      </c>
      <c r="G76" s="555">
        <v>0</v>
      </c>
      <c r="H76" s="538">
        <v>0</v>
      </c>
      <c r="I76" s="538">
        <v>0</v>
      </c>
    </row>
    <row r="77" spans="1:9" x14ac:dyDescent="0.25">
      <c r="A77" s="451"/>
      <c r="B77" s="451"/>
      <c r="C77" s="468">
        <v>62400</v>
      </c>
      <c r="D77" s="469" t="s">
        <v>198</v>
      </c>
      <c r="E77" s="470">
        <v>4047.1</v>
      </c>
      <c r="F77" s="470">
        <v>250</v>
      </c>
      <c r="G77" s="557">
        <v>300</v>
      </c>
      <c r="H77" s="538">
        <f t="shared" si="2"/>
        <v>7.4127152776061873</v>
      </c>
      <c r="I77" s="538">
        <f t="shared" si="3"/>
        <v>120</v>
      </c>
    </row>
    <row r="78" spans="1:9" x14ac:dyDescent="0.25">
      <c r="A78" s="471"/>
      <c r="B78" s="471"/>
      <c r="C78" s="472">
        <v>53082</v>
      </c>
      <c r="D78" s="473" t="s">
        <v>273</v>
      </c>
      <c r="E78" s="475">
        <v>300</v>
      </c>
      <c r="F78" s="475">
        <v>670</v>
      </c>
      <c r="G78" s="558">
        <v>370</v>
      </c>
      <c r="H78" s="538">
        <f t="shared" si="2"/>
        <v>123.33333333333334</v>
      </c>
      <c r="I78" s="538">
        <f t="shared" si="3"/>
        <v>55.223880597014926</v>
      </c>
    </row>
    <row r="79" spans="1:9" x14ac:dyDescent="0.25">
      <c r="A79" s="471"/>
      <c r="B79" s="471"/>
      <c r="C79" s="476"/>
      <c r="D79" s="467"/>
      <c r="E79" s="467"/>
      <c r="F79" s="475"/>
      <c r="G79" s="558"/>
      <c r="H79" s="538"/>
      <c r="I79" s="538"/>
    </row>
    <row r="80" spans="1:9" ht="24.75" x14ac:dyDescent="0.25">
      <c r="A80" s="471"/>
      <c r="B80" s="477">
        <v>45</v>
      </c>
      <c r="C80" s="476"/>
      <c r="D80" s="478" t="s">
        <v>300</v>
      </c>
      <c r="E80" s="479">
        <f>SUM(E81)</f>
        <v>0</v>
      </c>
      <c r="F80" s="479">
        <f>SUM(F81)</f>
        <v>0</v>
      </c>
      <c r="G80" s="559">
        <f>SUM(G81)</f>
        <v>0</v>
      </c>
      <c r="H80" s="538">
        <v>0</v>
      </c>
      <c r="I80" s="538">
        <v>0</v>
      </c>
    </row>
    <row r="81" spans="1:9" x14ac:dyDescent="0.25">
      <c r="A81" s="471"/>
      <c r="B81" s="471"/>
      <c r="C81" s="476">
        <v>48011</v>
      </c>
      <c r="D81" s="467" t="s">
        <v>311</v>
      </c>
      <c r="E81" s="474">
        <v>0</v>
      </c>
      <c r="F81" s="474">
        <v>0</v>
      </c>
      <c r="G81" s="560">
        <v>0</v>
      </c>
      <c r="H81" s="538">
        <v>0</v>
      </c>
      <c r="I81" s="538">
        <v>0</v>
      </c>
    </row>
    <row r="82" spans="1:9" x14ac:dyDescent="0.25">
      <c r="A82" s="471"/>
      <c r="B82" s="471"/>
      <c r="C82" s="476"/>
      <c r="D82" s="467"/>
      <c r="E82" s="467"/>
      <c r="F82" s="475"/>
      <c r="G82" s="558"/>
      <c r="H82" s="538"/>
      <c r="I82" s="538"/>
    </row>
    <row r="83" spans="1:9" x14ac:dyDescent="0.25">
      <c r="A83" s="480"/>
      <c r="B83" s="480"/>
      <c r="C83" s="480"/>
      <c r="D83" s="481" t="s">
        <v>301</v>
      </c>
      <c r="E83" s="482">
        <f>SUM(E40+E70)</f>
        <v>969168.7</v>
      </c>
      <c r="F83" s="482">
        <f>SUM(F40+F70)</f>
        <v>1147219.1199999999</v>
      </c>
      <c r="G83" s="561">
        <f>SUM(G40+G70)</f>
        <v>1222637.81</v>
      </c>
      <c r="H83" s="538">
        <f t="shared" si="2"/>
        <v>126.15324968707719</v>
      </c>
      <c r="I83" s="538">
        <f t="shared" si="3"/>
        <v>106.57404402395247</v>
      </c>
    </row>
    <row r="84" spans="1:9" x14ac:dyDescent="0.25">
      <c r="D84" s="483"/>
      <c r="E84" s="483"/>
      <c r="F84" s="483"/>
      <c r="G84" s="562"/>
    </row>
    <row r="85" spans="1:9" x14ac:dyDescent="0.25">
      <c r="G85" s="563"/>
    </row>
    <row r="86" spans="1:9" x14ac:dyDescent="0.25">
      <c r="A86" s="405" t="s">
        <v>302</v>
      </c>
      <c r="B86" s="405" t="s">
        <v>332</v>
      </c>
      <c r="E86" s="405" t="s">
        <v>303</v>
      </c>
      <c r="G86" s="563"/>
    </row>
    <row r="87" spans="1:9" x14ac:dyDescent="0.25">
      <c r="A87" s="405" t="s">
        <v>304</v>
      </c>
      <c r="B87" s="405" t="s">
        <v>321</v>
      </c>
      <c r="E87" s="405" t="s">
        <v>305</v>
      </c>
      <c r="G87" s="563"/>
    </row>
    <row r="88" spans="1:9" x14ac:dyDescent="0.25">
      <c r="G88" s="563"/>
    </row>
    <row r="89" spans="1:9" x14ac:dyDescent="0.25">
      <c r="A89" s="405" t="s">
        <v>331</v>
      </c>
      <c r="G89" s="563"/>
    </row>
  </sheetData>
  <mergeCells count="5">
    <mergeCell ref="A1:F1"/>
    <mergeCell ref="A3:F3"/>
    <mergeCell ref="A5:F5"/>
    <mergeCell ref="A7:F7"/>
    <mergeCell ref="A36:F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17"/>
  <sheetViews>
    <sheetView workbookViewId="0">
      <selection activeCell="E18" sqref="E18"/>
    </sheetView>
  </sheetViews>
  <sheetFormatPr defaultRowHeight="15" x14ac:dyDescent="0.25"/>
  <cols>
    <col min="1" max="1" width="9.140625" customWidth="1"/>
    <col min="2" max="2" width="28.5703125" customWidth="1"/>
    <col min="3" max="3" width="16.42578125" customWidth="1"/>
    <col min="4" max="7" width="18" customWidth="1"/>
    <col min="8" max="8" width="15.28515625" customWidth="1"/>
    <col min="9" max="9" width="9.7109375" customWidth="1"/>
  </cols>
  <sheetData>
    <row r="5" spans="2:8" ht="15.75" x14ac:dyDescent="0.25">
      <c r="B5" s="635" t="s">
        <v>326</v>
      </c>
      <c r="C5" s="635"/>
      <c r="D5" s="635"/>
      <c r="E5" s="635"/>
      <c r="F5" s="635"/>
      <c r="G5" s="635"/>
      <c r="H5" s="635"/>
    </row>
    <row r="6" spans="2:8" ht="18" x14ac:dyDescent="0.25">
      <c r="B6" s="430"/>
      <c r="C6" s="430"/>
      <c r="D6" s="430"/>
      <c r="E6" s="430"/>
      <c r="F6" s="430"/>
      <c r="G6" s="430"/>
      <c r="H6" s="430"/>
    </row>
    <row r="7" spans="2:8" ht="15.75" x14ac:dyDescent="0.25">
      <c r="B7" s="635" t="s">
        <v>263</v>
      </c>
      <c r="C7" s="635"/>
      <c r="D7" s="635"/>
      <c r="E7" s="635"/>
      <c r="F7" s="635"/>
      <c r="G7" s="638"/>
      <c r="H7" s="638"/>
    </row>
    <row r="8" spans="2:8" ht="18" x14ac:dyDescent="0.25">
      <c r="B8" s="430"/>
      <c r="C8" s="430"/>
      <c r="D8" s="430"/>
      <c r="E8" s="430"/>
      <c r="F8" s="430"/>
      <c r="G8" s="430"/>
      <c r="H8" s="431"/>
    </row>
    <row r="9" spans="2:8" ht="15.75" x14ac:dyDescent="0.25">
      <c r="B9" s="635" t="s">
        <v>264</v>
      </c>
      <c r="C9" s="636"/>
      <c r="D9" s="636"/>
      <c r="E9" s="636"/>
      <c r="F9" s="636"/>
      <c r="G9" s="636"/>
      <c r="H9" s="636"/>
    </row>
    <row r="10" spans="2:8" ht="18" x14ac:dyDescent="0.25">
      <c r="B10" s="430"/>
      <c r="C10" s="430"/>
      <c r="D10" s="430"/>
      <c r="E10" s="430"/>
      <c r="F10" s="430"/>
      <c r="G10" s="430"/>
      <c r="H10" s="431"/>
    </row>
    <row r="11" spans="2:8" ht="15.75" x14ac:dyDescent="0.25">
      <c r="B11" s="635" t="s">
        <v>265</v>
      </c>
      <c r="C11" s="637"/>
      <c r="D11" s="637"/>
      <c r="E11" s="637"/>
      <c r="F11" s="637"/>
      <c r="G11" s="637"/>
      <c r="H11" s="637"/>
    </row>
    <row r="12" spans="2:8" ht="18" x14ac:dyDescent="0.25">
      <c r="B12" s="430"/>
      <c r="C12" s="430"/>
      <c r="D12" s="430"/>
      <c r="E12" s="430"/>
      <c r="F12" s="430"/>
      <c r="G12" s="430"/>
      <c r="H12" s="431"/>
    </row>
    <row r="13" spans="2:8" ht="38.25" x14ac:dyDescent="0.25">
      <c r="B13" s="432" t="s">
        <v>175</v>
      </c>
      <c r="C13" s="432" t="s">
        <v>313</v>
      </c>
      <c r="D13" s="432" t="s">
        <v>319</v>
      </c>
      <c r="E13" s="432" t="s">
        <v>325</v>
      </c>
      <c r="F13" s="537" t="s">
        <v>323</v>
      </c>
      <c r="G13" s="537" t="s">
        <v>330</v>
      </c>
    </row>
    <row r="14" spans="2:8" x14ac:dyDescent="0.25">
      <c r="B14" s="432"/>
      <c r="C14" s="551">
        <v>1</v>
      </c>
      <c r="D14" s="551">
        <v>2</v>
      </c>
      <c r="E14" s="551">
        <v>3</v>
      </c>
      <c r="F14" s="552">
        <v>4</v>
      </c>
      <c r="G14" s="552">
        <v>5</v>
      </c>
    </row>
    <row r="15" spans="2:8" x14ac:dyDescent="0.25">
      <c r="B15" s="434" t="s">
        <v>174</v>
      </c>
      <c r="C15" s="435">
        <f t="shared" ref="C15:D16" si="0">SUM(C16)</f>
        <v>969168.7</v>
      </c>
      <c r="D15" s="435">
        <f t="shared" si="0"/>
        <v>1147219.1200000001</v>
      </c>
      <c r="E15" s="435">
        <f>SUM(E16)</f>
        <v>1222637.81</v>
      </c>
      <c r="F15" s="536">
        <f>SUM(E15/C15)*100</f>
        <v>126.15324968707719</v>
      </c>
      <c r="G15" s="536">
        <f>SUM(E15/D15)*100</f>
        <v>106.57404402395245</v>
      </c>
    </row>
    <row r="16" spans="2:8" x14ac:dyDescent="0.25">
      <c r="B16" s="434" t="s">
        <v>266</v>
      </c>
      <c r="C16" s="436">
        <f t="shared" si="0"/>
        <v>969168.7</v>
      </c>
      <c r="D16" s="436">
        <f t="shared" si="0"/>
        <v>1147219.1200000001</v>
      </c>
      <c r="E16" s="436">
        <f>SUM(E17)</f>
        <v>1222637.81</v>
      </c>
      <c r="F16" s="536">
        <f t="shared" ref="F16:F17" si="1">SUM(E16/C16)*100</f>
        <v>126.15324968707719</v>
      </c>
      <c r="G16" s="536">
        <f t="shared" ref="G16:G17" si="2">SUM(E16/D16)*100</f>
        <v>106.57404402395245</v>
      </c>
    </row>
    <row r="17" spans="2:7" x14ac:dyDescent="0.25">
      <c r="B17" s="437" t="s">
        <v>267</v>
      </c>
      <c r="C17" s="436">
        <v>969168.7</v>
      </c>
      <c r="D17" s="436">
        <v>1147219.1200000001</v>
      </c>
      <c r="E17" s="436">
        <f>SUM('TSŠ-SMSI -3.RAZINA '!G9)</f>
        <v>1222637.81</v>
      </c>
      <c r="F17" s="536">
        <f t="shared" si="1"/>
        <v>126.15324968707719</v>
      </c>
      <c r="G17" s="536">
        <f t="shared" si="2"/>
        <v>106.57404402395245</v>
      </c>
    </row>
  </sheetData>
  <mergeCells count="4">
    <mergeCell ref="B9:H9"/>
    <mergeCell ref="B11:H11"/>
    <mergeCell ref="B5:H5"/>
    <mergeCell ref="B7:H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8"/>
  <sheetViews>
    <sheetView showGridLines="0" zoomScale="70" zoomScaleNormal="70" zoomScaleSheetLayoutView="55" zoomScalePageLayoutView="85" workbookViewId="0">
      <selection activeCell="A156" sqref="A156:XFD156"/>
    </sheetView>
  </sheetViews>
  <sheetFormatPr defaultRowHeight="14.25" x14ac:dyDescent="0.25"/>
  <cols>
    <col min="1" max="1" width="7.140625" style="14" customWidth="1"/>
    <col min="2" max="2" width="11.7109375" style="16" customWidth="1"/>
    <col min="3" max="3" width="65.42578125" style="16" customWidth="1"/>
    <col min="4" max="4" width="23.5703125" style="101" customWidth="1"/>
    <col min="5" max="5" width="19.28515625" style="38" customWidth="1"/>
    <col min="6" max="6" width="23.28515625" style="268" customWidth="1"/>
    <col min="7" max="7" width="17.7109375" style="38" bestFit="1" customWidth="1"/>
    <col min="8" max="8" width="23.140625" style="38" customWidth="1"/>
    <col min="9" max="9" width="22.140625" style="38" customWidth="1"/>
    <col min="10" max="16384" width="9.140625" style="14"/>
  </cols>
  <sheetData>
    <row r="1" spans="1:16" s="15" customFormat="1" ht="15" customHeight="1" x14ac:dyDescent="0.25">
      <c r="A1" s="639"/>
      <c r="B1" s="639"/>
      <c r="C1" s="56"/>
      <c r="D1" s="100"/>
      <c r="E1" s="102"/>
      <c r="F1" s="259"/>
      <c r="G1" s="102"/>
      <c r="H1" s="102"/>
      <c r="I1" s="103"/>
      <c r="J1" s="13"/>
      <c r="K1" s="13"/>
      <c r="L1" s="13"/>
      <c r="M1" s="13"/>
      <c r="N1" s="13"/>
      <c r="O1" s="13"/>
      <c r="P1" s="13"/>
    </row>
    <row r="2" spans="1:16" ht="15" thickBot="1" x14ac:dyDescent="0.3">
      <c r="A2" s="639"/>
      <c r="B2" s="639"/>
      <c r="C2" s="160"/>
      <c r="E2" s="37"/>
      <c r="F2" s="260"/>
      <c r="G2" s="37"/>
      <c r="H2" s="111"/>
      <c r="I2" s="37"/>
    </row>
    <row r="3" spans="1:16" ht="15" thickBot="1" x14ac:dyDescent="0.25">
      <c r="A3" s="161" t="s">
        <v>171</v>
      </c>
      <c r="B3" s="55"/>
      <c r="D3" s="640" t="s">
        <v>150</v>
      </c>
      <c r="E3" s="641"/>
      <c r="F3" s="641" t="s">
        <v>165</v>
      </c>
      <c r="G3" s="642"/>
      <c r="H3" s="617" t="s">
        <v>166</v>
      </c>
      <c r="I3" s="617" t="s">
        <v>167</v>
      </c>
    </row>
    <row r="4" spans="1:16" x14ac:dyDescent="0.25">
      <c r="A4" s="53" t="s">
        <v>146</v>
      </c>
      <c r="B4" s="53" t="s">
        <v>0</v>
      </c>
      <c r="C4" s="53" t="s">
        <v>2</v>
      </c>
      <c r="D4" s="66" t="s">
        <v>151</v>
      </c>
      <c r="E4" s="67" t="s">
        <v>152</v>
      </c>
      <c r="F4" s="261" t="s">
        <v>151</v>
      </c>
      <c r="G4" s="67" t="s">
        <v>152</v>
      </c>
      <c r="H4" s="643"/>
      <c r="I4" s="643"/>
    </row>
    <row r="5" spans="1:16" s="15" customFormat="1" ht="15" x14ac:dyDescent="0.25">
      <c r="A5" s="69" t="s">
        <v>4</v>
      </c>
      <c r="B5" s="51" t="s">
        <v>3</v>
      </c>
      <c r="C5" s="70" t="s">
        <v>5</v>
      </c>
      <c r="D5" s="40">
        <f t="shared" ref="D5:I7" si="0">D6</f>
        <v>10652867.620000001</v>
      </c>
      <c r="E5" s="90">
        <f t="shared" ref="E5:E11" si="1">D5/7.5345</f>
        <v>1413878.5081956335</v>
      </c>
      <c r="F5" s="40">
        <f t="shared" si="0"/>
        <v>10091631.93</v>
      </c>
      <c r="G5" s="90">
        <f t="shared" ref="G5:G11" si="2">F5/7.5345</f>
        <v>1339389.7312363128</v>
      </c>
      <c r="H5" s="124">
        <f t="shared" si="0"/>
        <v>8692840.9399999995</v>
      </c>
      <c r="I5" s="156">
        <f t="shared" si="0"/>
        <v>1153738.2626584377</v>
      </c>
    </row>
    <row r="6" spans="1:16" ht="15" x14ac:dyDescent="0.25">
      <c r="A6" s="71" t="s">
        <v>7</v>
      </c>
      <c r="B6" s="50" t="s">
        <v>6</v>
      </c>
      <c r="C6" s="72" t="s">
        <v>8</v>
      </c>
      <c r="D6" s="41">
        <f t="shared" si="0"/>
        <v>10652867.620000001</v>
      </c>
      <c r="E6" s="91">
        <f t="shared" si="1"/>
        <v>1413878.5081956335</v>
      </c>
      <c r="F6" s="41">
        <f>SUM(F8)</f>
        <v>10091631.93</v>
      </c>
      <c r="G6" s="91">
        <f t="shared" si="2"/>
        <v>1339389.7312363128</v>
      </c>
      <c r="H6" s="125">
        <f t="shared" si="0"/>
        <v>8692840.9399999995</v>
      </c>
      <c r="I6" s="157">
        <f t="shared" si="0"/>
        <v>1153738.2626584377</v>
      </c>
    </row>
    <row r="7" spans="1:16" ht="28.5" x14ac:dyDescent="0.25">
      <c r="A7" s="30">
        <v>17097</v>
      </c>
      <c r="B7" s="109" t="s">
        <v>9</v>
      </c>
      <c r="C7" s="28" t="s">
        <v>221</v>
      </c>
      <c r="D7" s="42">
        <f t="shared" si="0"/>
        <v>10652867.620000001</v>
      </c>
      <c r="E7" s="92">
        <f t="shared" si="1"/>
        <v>1413878.5081956335</v>
      </c>
      <c r="F7" s="42">
        <f t="shared" si="0"/>
        <v>10091631.93</v>
      </c>
      <c r="G7" s="92">
        <f t="shared" si="2"/>
        <v>1339389.7312363128</v>
      </c>
      <c r="H7" s="126">
        <f t="shared" si="0"/>
        <v>8692840.9399999995</v>
      </c>
      <c r="I7" s="158">
        <f t="shared" si="0"/>
        <v>1153738.2626584377</v>
      </c>
    </row>
    <row r="8" spans="1:16" ht="30" x14ac:dyDescent="0.25">
      <c r="A8" s="254">
        <v>82</v>
      </c>
      <c r="B8" s="17" t="s">
        <v>15</v>
      </c>
      <c r="C8" s="73" t="s">
        <v>220</v>
      </c>
      <c r="D8" s="43">
        <f>SUM(D9+D132+D251+D259)</f>
        <v>10652867.620000001</v>
      </c>
      <c r="E8" s="93">
        <f>SUM(E9+E132+E240+E251+E259)</f>
        <v>1380936.8730506336</v>
      </c>
      <c r="F8" s="43">
        <f>SUM(F9+F132+F240+F245+F251+F259)</f>
        <v>10091631.93</v>
      </c>
      <c r="G8" s="93">
        <f>SUM(G9+G132+G240+G245+G251+G259)</f>
        <v>1339389.7312363128</v>
      </c>
      <c r="H8" s="127">
        <f>SUM(H9+H132+H240+H251+H259)</f>
        <v>8692840.9399999995</v>
      </c>
      <c r="I8" s="155">
        <f>SUM(I9+I132+I240+I251+I259)</f>
        <v>1153738.2626584377</v>
      </c>
    </row>
    <row r="9" spans="1:16" ht="36.75" customHeight="1" x14ac:dyDescent="0.25">
      <c r="A9" s="31" t="s">
        <v>17</v>
      </c>
      <c r="B9" s="49" t="s">
        <v>16</v>
      </c>
      <c r="C9" s="74" t="s">
        <v>18</v>
      </c>
      <c r="D9" s="44">
        <f t="shared" ref="D9:I9" si="3">SUM(D10+D39+D50+D110)</f>
        <v>6149697.5500000007</v>
      </c>
      <c r="E9" s="46">
        <f t="shared" si="3"/>
        <v>783263.49459154555</v>
      </c>
      <c r="F9" s="44">
        <f t="shared" si="3"/>
        <v>7798563.8100000005</v>
      </c>
      <c r="G9" s="46">
        <f t="shared" si="3"/>
        <v>1035047.290463866</v>
      </c>
      <c r="H9" s="128">
        <f t="shared" si="3"/>
        <v>7667667.4000000004</v>
      </c>
      <c r="I9" s="159">
        <f t="shared" si="3"/>
        <v>1017674.3513172737</v>
      </c>
    </row>
    <row r="10" spans="1:16" ht="24.75" customHeight="1" x14ac:dyDescent="0.25">
      <c r="A10" s="201" t="s">
        <v>145</v>
      </c>
      <c r="B10" s="202" t="s">
        <v>19</v>
      </c>
      <c r="C10" s="202" t="s">
        <v>20</v>
      </c>
      <c r="D10" s="203">
        <f t="shared" ref="D10:I10" si="4">D11</f>
        <v>164666.16</v>
      </c>
      <c r="E10" s="204">
        <f t="shared" si="1"/>
        <v>21854.95520605216</v>
      </c>
      <c r="F10" s="203">
        <f t="shared" si="4"/>
        <v>161479.32</v>
      </c>
      <c r="G10" s="204">
        <f t="shared" si="2"/>
        <v>21431.988851284092</v>
      </c>
      <c r="H10" s="205">
        <f t="shared" si="4"/>
        <v>161479.4</v>
      </c>
      <c r="I10" s="206">
        <f t="shared" si="4"/>
        <v>21431.999469108763</v>
      </c>
    </row>
    <row r="11" spans="1:16" ht="15" x14ac:dyDescent="0.25">
      <c r="A11" s="211" t="s">
        <v>10</v>
      </c>
      <c r="B11" s="212">
        <v>48007</v>
      </c>
      <c r="C11" s="212" t="s">
        <v>12</v>
      </c>
      <c r="D11" s="216">
        <f>D12+D16+D22+D32+D37</f>
        <v>164666.16</v>
      </c>
      <c r="E11" s="217">
        <f t="shared" si="1"/>
        <v>21854.95520605216</v>
      </c>
      <c r="F11" s="216">
        <f>F12+F16+F22+F32+F37</f>
        <v>161479.32</v>
      </c>
      <c r="G11" s="217">
        <f t="shared" si="2"/>
        <v>21431.988851284092</v>
      </c>
      <c r="H11" s="218">
        <f>H12+H16+H22+H32+H37</f>
        <v>161479.4</v>
      </c>
      <c r="I11" s="219">
        <f>H11/7.5345</f>
        <v>21431.999469108763</v>
      </c>
    </row>
    <row r="12" spans="1:16" s="19" customFormat="1" ht="15" x14ac:dyDescent="0.25">
      <c r="A12" s="79"/>
      <c r="B12" s="4">
        <v>321</v>
      </c>
      <c r="C12" s="4" t="s">
        <v>89</v>
      </c>
      <c r="D12" s="86">
        <f t="shared" ref="D12:I12" si="5">SUM(D13:D15)</f>
        <v>6500</v>
      </c>
      <c r="E12" s="58">
        <f t="shared" si="5"/>
        <v>862.69825469506941</v>
      </c>
      <c r="F12" s="250">
        <f t="shared" si="5"/>
        <v>9000</v>
      </c>
      <c r="G12" s="58">
        <f t="shared" si="5"/>
        <v>1194.5052757316346</v>
      </c>
      <c r="H12" s="129">
        <f t="shared" si="5"/>
        <v>9000</v>
      </c>
      <c r="I12" s="62">
        <f t="shared" si="5"/>
        <v>1194.5052757316344</v>
      </c>
    </row>
    <row r="13" spans="1:16" x14ac:dyDescent="0.25">
      <c r="A13" s="18"/>
      <c r="B13" s="52" t="s">
        <v>21</v>
      </c>
      <c r="C13" s="35" t="s">
        <v>22</v>
      </c>
      <c r="D13" s="36">
        <v>4000</v>
      </c>
      <c r="E13" s="45">
        <f>PRODUCT(D13/7.5345)</f>
        <v>530.89123365850423</v>
      </c>
      <c r="F13" s="262">
        <v>8000</v>
      </c>
      <c r="G13" s="59">
        <f>PRODUCT(F13/7.5345)</f>
        <v>1061.7824673170085</v>
      </c>
      <c r="H13" s="130">
        <v>7000</v>
      </c>
      <c r="I13" s="61">
        <f>H13/7.5345</f>
        <v>929.05965890238235</v>
      </c>
    </row>
    <row r="14" spans="1:16" x14ac:dyDescent="0.25">
      <c r="A14" s="18"/>
      <c r="B14" s="52" t="s">
        <v>23</v>
      </c>
      <c r="C14" s="35" t="s">
        <v>24</v>
      </c>
      <c r="D14" s="36">
        <v>2500</v>
      </c>
      <c r="E14" s="45">
        <f t="shared" ref="E14:G38" si="6">PRODUCT(D14/7.5345)</f>
        <v>331.80702103656512</v>
      </c>
      <c r="F14" s="262">
        <v>1000</v>
      </c>
      <c r="G14" s="59">
        <f t="shared" si="6"/>
        <v>132.72280841462606</v>
      </c>
      <c r="H14" s="130">
        <v>2000</v>
      </c>
      <c r="I14" s="61">
        <f>H14/7.5345</f>
        <v>265.44561682925212</v>
      </c>
    </row>
    <row r="15" spans="1:16" x14ac:dyDescent="0.25">
      <c r="A15" s="18"/>
      <c r="B15" s="52">
        <v>3214</v>
      </c>
      <c r="C15" s="35" t="s">
        <v>124</v>
      </c>
      <c r="D15" s="36">
        <v>0</v>
      </c>
      <c r="E15" s="45">
        <f t="shared" si="6"/>
        <v>0</v>
      </c>
      <c r="F15" s="262">
        <v>0</v>
      </c>
      <c r="G15" s="59">
        <f t="shared" si="6"/>
        <v>0</v>
      </c>
      <c r="H15" s="130">
        <v>0</v>
      </c>
      <c r="I15" s="61">
        <f>H15/7.5345</f>
        <v>0</v>
      </c>
    </row>
    <row r="16" spans="1:16" s="15" customFormat="1" ht="15" x14ac:dyDescent="0.25">
      <c r="A16" s="87"/>
      <c r="B16" s="4">
        <v>322</v>
      </c>
      <c r="C16" s="4" t="s">
        <v>91</v>
      </c>
      <c r="D16" s="86">
        <f t="shared" ref="D16:I16" si="7">SUM(D17:D21)</f>
        <v>46200</v>
      </c>
      <c r="E16" s="58">
        <f t="shared" si="7"/>
        <v>6131.7937487557238</v>
      </c>
      <c r="F16" s="250">
        <f t="shared" si="7"/>
        <v>43000</v>
      </c>
      <c r="G16" s="58">
        <f t="shared" si="7"/>
        <v>5707.08076182892</v>
      </c>
      <c r="H16" s="129">
        <f t="shared" si="7"/>
        <v>45000</v>
      </c>
      <c r="I16" s="62">
        <f t="shared" si="7"/>
        <v>5972.5263786581718</v>
      </c>
    </row>
    <row r="17" spans="1:9" x14ac:dyDescent="0.25">
      <c r="A17" s="18"/>
      <c r="B17" s="52" t="s">
        <v>25</v>
      </c>
      <c r="C17" s="35" t="s">
        <v>26</v>
      </c>
      <c r="D17" s="36">
        <v>32000</v>
      </c>
      <c r="E17" s="45">
        <f t="shared" si="6"/>
        <v>4247.1298692680339</v>
      </c>
      <c r="F17" s="262">
        <v>28000</v>
      </c>
      <c r="G17" s="59">
        <f t="shared" si="6"/>
        <v>3716.2386356095294</v>
      </c>
      <c r="H17" s="130">
        <v>25000</v>
      </c>
      <c r="I17" s="61">
        <f t="shared" ref="I17:I21" si="8">H17/7.5345</f>
        <v>3318.0702103656513</v>
      </c>
    </row>
    <row r="18" spans="1:9" x14ac:dyDescent="0.25">
      <c r="A18" s="18"/>
      <c r="B18" s="52" t="s">
        <v>27</v>
      </c>
      <c r="C18" s="35" t="s">
        <v>28</v>
      </c>
      <c r="D18" s="36">
        <v>2500</v>
      </c>
      <c r="E18" s="45">
        <f t="shared" si="6"/>
        <v>331.80702103656512</v>
      </c>
      <c r="F18" s="262">
        <v>4000</v>
      </c>
      <c r="G18" s="59">
        <f t="shared" si="6"/>
        <v>530.89123365850423</v>
      </c>
      <c r="H18" s="130">
        <v>5000</v>
      </c>
      <c r="I18" s="61">
        <f t="shared" si="8"/>
        <v>663.61404207313024</v>
      </c>
    </row>
    <row r="19" spans="1:9" x14ac:dyDescent="0.25">
      <c r="A19" s="18"/>
      <c r="B19" s="52" t="s">
        <v>29</v>
      </c>
      <c r="C19" s="35" t="s">
        <v>30</v>
      </c>
      <c r="D19" s="36">
        <v>4500</v>
      </c>
      <c r="E19" s="45">
        <f t="shared" si="6"/>
        <v>597.25263786581718</v>
      </c>
      <c r="F19" s="262">
        <v>4000</v>
      </c>
      <c r="G19" s="59">
        <f t="shared" si="6"/>
        <v>530.89123365850423</v>
      </c>
      <c r="H19" s="130">
        <v>8000</v>
      </c>
      <c r="I19" s="61">
        <f t="shared" si="8"/>
        <v>1061.7824673170085</v>
      </c>
    </row>
    <row r="20" spans="1:9" x14ac:dyDescent="0.25">
      <c r="A20" s="18"/>
      <c r="B20" s="52">
        <v>3225</v>
      </c>
      <c r="C20" s="35" t="s">
        <v>74</v>
      </c>
      <c r="D20" s="36">
        <v>5000</v>
      </c>
      <c r="E20" s="45">
        <f t="shared" si="6"/>
        <v>663.61404207313024</v>
      </c>
      <c r="F20" s="262">
        <v>5000</v>
      </c>
      <c r="G20" s="59">
        <f t="shared" si="6"/>
        <v>663.61404207313024</v>
      </c>
      <c r="H20" s="130">
        <v>5000</v>
      </c>
      <c r="I20" s="61">
        <f t="shared" si="8"/>
        <v>663.61404207313024</v>
      </c>
    </row>
    <row r="21" spans="1:9" x14ac:dyDescent="0.25">
      <c r="A21" s="18"/>
      <c r="B21" s="52" t="s">
        <v>31</v>
      </c>
      <c r="C21" s="35" t="s">
        <v>32</v>
      </c>
      <c r="D21" s="36">
        <v>2200</v>
      </c>
      <c r="E21" s="45">
        <f t="shared" si="6"/>
        <v>291.99017851217729</v>
      </c>
      <c r="F21" s="262">
        <v>2000</v>
      </c>
      <c r="G21" s="59">
        <f t="shared" si="6"/>
        <v>265.44561682925212</v>
      </c>
      <c r="H21" s="130">
        <v>2000</v>
      </c>
      <c r="I21" s="61">
        <f t="shared" si="8"/>
        <v>265.44561682925212</v>
      </c>
    </row>
    <row r="22" spans="1:9" s="15" customFormat="1" ht="15" x14ac:dyDescent="0.25">
      <c r="A22" s="87"/>
      <c r="B22" s="4">
        <v>323</v>
      </c>
      <c r="C22" s="4" t="s">
        <v>90</v>
      </c>
      <c r="D22" s="86">
        <f t="shared" ref="D22:I22" si="9">SUM(D23:D31)</f>
        <v>103940</v>
      </c>
      <c r="E22" s="58">
        <f t="shared" si="9"/>
        <v>13795.208706616235</v>
      </c>
      <c r="F22" s="250">
        <f t="shared" si="9"/>
        <v>96579.32</v>
      </c>
      <c r="G22" s="58">
        <f t="shared" si="9"/>
        <v>12818.278585174861</v>
      </c>
      <c r="H22" s="129">
        <f t="shared" si="9"/>
        <v>96229.4</v>
      </c>
      <c r="I22" s="62">
        <f t="shared" si="9"/>
        <v>12771.836220054416</v>
      </c>
    </row>
    <row r="23" spans="1:9" x14ac:dyDescent="0.25">
      <c r="A23" s="18"/>
      <c r="B23" s="52" t="s">
        <v>33</v>
      </c>
      <c r="C23" s="35" t="s">
        <v>34</v>
      </c>
      <c r="D23" s="36">
        <v>15200</v>
      </c>
      <c r="E23" s="59">
        <f t="shared" si="6"/>
        <v>2017.386687902316</v>
      </c>
      <c r="F23" s="263">
        <v>10000</v>
      </c>
      <c r="G23" s="120">
        <f t="shared" si="6"/>
        <v>1327.2280841462605</v>
      </c>
      <c r="H23" s="130">
        <v>14949.4</v>
      </c>
      <c r="I23" s="61">
        <f t="shared" ref="I23:I31" si="10">H23/7.5345</f>
        <v>1984.1263521136107</v>
      </c>
    </row>
    <row r="24" spans="1:9" x14ac:dyDescent="0.25">
      <c r="A24" s="18"/>
      <c r="B24" s="52" t="s">
        <v>35</v>
      </c>
      <c r="C24" s="35" t="s">
        <v>36</v>
      </c>
      <c r="D24" s="36">
        <v>12000</v>
      </c>
      <c r="E24" s="59">
        <f t="shared" si="6"/>
        <v>1592.6737009755125</v>
      </c>
      <c r="F24" s="263">
        <v>12000</v>
      </c>
      <c r="G24" s="120">
        <f t="shared" si="6"/>
        <v>1592.6737009755125</v>
      </c>
      <c r="H24" s="130">
        <v>20000</v>
      </c>
      <c r="I24" s="61">
        <f t="shared" si="10"/>
        <v>2654.4561682925209</v>
      </c>
    </row>
    <row r="25" spans="1:9" x14ac:dyDescent="0.25">
      <c r="A25" s="18"/>
      <c r="B25" s="52" t="s">
        <v>37</v>
      </c>
      <c r="C25" s="35" t="s">
        <v>38</v>
      </c>
      <c r="D25" s="36">
        <v>200</v>
      </c>
      <c r="E25" s="59">
        <f t="shared" si="6"/>
        <v>26.54456168292521</v>
      </c>
      <c r="F25" s="263">
        <v>1000</v>
      </c>
      <c r="G25" s="120">
        <f t="shared" si="6"/>
        <v>132.72280841462606</v>
      </c>
      <c r="H25" s="130">
        <v>1000</v>
      </c>
      <c r="I25" s="61">
        <f t="shared" si="10"/>
        <v>132.72280841462606</v>
      </c>
    </row>
    <row r="26" spans="1:9" x14ac:dyDescent="0.25">
      <c r="A26" s="18"/>
      <c r="B26" s="52" t="s">
        <v>39</v>
      </c>
      <c r="C26" s="35" t="s">
        <v>40</v>
      </c>
      <c r="D26" s="36">
        <v>43100</v>
      </c>
      <c r="E26" s="59">
        <f t="shared" si="6"/>
        <v>5720.3530426703828</v>
      </c>
      <c r="F26" s="263">
        <v>36699.32</v>
      </c>
      <c r="G26" s="120">
        <f t="shared" si="6"/>
        <v>4870.8368173070539</v>
      </c>
      <c r="H26" s="130">
        <v>30000</v>
      </c>
      <c r="I26" s="61">
        <f t="shared" si="10"/>
        <v>3981.6842524387812</v>
      </c>
    </row>
    <row r="27" spans="1:9" x14ac:dyDescent="0.25">
      <c r="A27" s="18"/>
      <c r="B27" s="84">
        <v>3235</v>
      </c>
      <c r="C27" s="35" t="s">
        <v>64</v>
      </c>
      <c r="D27" s="36">
        <v>13750</v>
      </c>
      <c r="E27" s="59">
        <f t="shared" si="6"/>
        <v>1824.9386157011081</v>
      </c>
      <c r="F27" s="263">
        <v>14000</v>
      </c>
      <c r="G27" s="120">
        <f t="shared" si="6"/>
        <v>1858.1193178047647</v>
      </c>
      <c r="H27" s="130">
        <v>14000</v>
      </c>
      <c r="I27" s="61">
        <f t="shared" si="10"/>
        <v>1858.1193178047647</v>
      </c>
    </row>
    <row r="28" spans="1:9" x14ac:dyDescent="0.25">
      <c r="A28" s="18"/>
      <c r="B28" s="52" t="s">
        <v>41</v>
      </c>
      <c r="C28" s="35" t="s">
        <v>42</v>
      </c>
      <c r="D28" s="36">
        <v>1000</v>
      </c>
      <c r="E28" s="59">
        <f t="shared" si="6"/>
        <v>132.72280841462606</v>
      </c>
      <c r="F28" s="263">
        <v>800</v>
      </c>
      <c r="G28" s="120">
        <f t="shared" si="6"/>
        <v>106.17824673170084</v>
      </c>
      <c r="H28" s="130">
        <v>1500</v>
      </c>
      <c r="I28" s="61">
        <f t="shared" si="10"/>
        <v>199.08421262193906</v>
      </c>
    </row>
    <row r="29" spans="1:9" x14ac:dyDescent="0.25">
      <c r="A29" s="18"/>
      <c r="B29" s="52" t="s">
        <v>43</v>
      </c>
      <c r="C29" s="35" t="s">
        <v>44</v>
      </c>
      <c r="D29" s="36">
        <v>7690</v>
      </c>
      <c r="E29" s="59">
        <f t="shared" si="6"/>
        <v>1020.6383967084743</v>
      </c>
      <c r="F29" s="263">
        <v>8000</v>
      </c>
      <c r="G29" s="120">
        <f t="shared" si="6"/>
        <v>1061.7824673170085</v>
      </c>
      <c r="H29" s="130">
        <v>3000</v>
      </c>
      <c r="I29" s="61">
        <f t="shared" si="10"/>
        <v>398.16842524387812</v>
      </c>
    </row>
    <row r="30" spans="1:9" x14ac:dyDescent="0.25">
      <c r="A30" s="18"/>
      <c r="B30" s="52" t="s">
        <v>45</v>
      </c>
      <c r="C30" s="35" t="s">
        <v>46</v>
      </c>
      <c r="D30" s="36">
        <v>9500</v>
      </c>
      <c r="E30" s="59">
        <f t="shared" si="6"/>
        <v>1260.8666799389475</v>
      </c>
      <c r="F30" s="263">
        <v>9080</v>
      </c>
      <c r="G30" s="120">
        <f t="shared" si="6"/>
        <v>1205.1231004048045</v>
      </c>
      <c r="H30" s="130">
        <v>9080</v>
      </c>
      <c r="I30" s="61">
        <f t="shared" si="10"/>
        <v>1205.1231004048045</v>
      </c>
    </row>
    <row r="31" spans="1:9" x14ac:dyDescent="0.25">
      <c r="A31" s="18"/>
      <c r="B31" s="52" t="s">
        <v>47</v>
      </c>
      <c r="C31" s="35" t="s">
        <v>48</v>
      </c>
      <c r="D31" s="36">
        <v>1500</v>
      </c>
      <c r="E31" s="59">
        <f t="shared" si="6"/>
        <v>199.08421262193906</v>
      </c>
      <c r="F31" s="263">
        <v>5000</v>
      </c>
      <c r="G31" s="120">
        <f t="shared" si="6"/>
        <v>663.61404207313024</v>
      </c>
      <c r="H31" s="130">
        <v>2700</v>
      </c>
      <c r="I31" s="61">
        <f t="shared" si="10"/>
        <v>358.35158271949035</v>
      </c>
    </row>
    <row r="32" spans="1:9" s="15" customFormat="1" ht="15" x14ac:dyDescent="0.25">
      <c r="A32" s="87"/>
      <c r="B32" s="4">
        <v>329</v>
      </c>
      <c r="C32" s="4" t="s">
        <v>92</v>
      </c>
      <c r="D32" s="86">
        <f t="shared" ref="D32:I32" si="11">SUM(D33:D36)</f>
        <v>3526.16</v>
      </c>
      <c r="E32" s="58">
        <f t="shared" si="11"/>
        <v>468.00185811931777</v>
      </c>
      <c r="F32" s="252">
        <f t="shared" si="11"/>
        <v>7900</v>
      </c>
      <c r="G32" s="121">
        <f t="shared" si="11"/>
        <v>1048.5101864755459</v>
      </c>
      <c r="H32" s="131">
        <f t="shared" si="11"/>
        <v>7750</v>
      </c>
      <c r="I32" s="62">
        <f t="shared" si="11"/>
        <v>1028.6017652133519</v>
      </c>
    </row>
    <row r="33" spans="1:9" x14ac:dyDescent="0.25">
      <c r="A33" s="18"/>
      <c r="B33" s="52" t="s">
        <v>49</v>
      </c>
      <c r="C33" s="35" t="s">
        <v>50</v>
      </c>
      <c r="D33" s="36">
        <v>0</v>
      </c>
      <c r="E33" s="59">
        <f t="shared" si="6"/>
        <v>0</v>
      </c>
      <c r="F33" s="263">
        <v>0</v>
      </c>
      <c r="G33" s="120">
        <f t="shared" si="6"/>
        <v>0</v>
      </c>
      <c r="H33" s="130">
        <v>0</v>
      </c>
      <c r="I33" s="61">
        <f t="shared" ref="I33:I36" si="12">H33/7.5345</f>
        <v>0</v>
      </c>
    </row>
    <row r="34" spans="1:9" x14ac:dyDescent="0.25">
      <c r="A34" s="18"/>
      <c r="B34" s="52" t="s">
        <v>51</v>
      </c>
      <c r="C34" s="35" t="s">
        <v>52</v>
      </c>
      <c r="D34" s="36">
        <v>500</v>
      </c>
      <c r="E34" s="59">
        <f t="shared" si="6"/>
        <v>66.361404207313029</v>
      </c>
      <c r="F34" s="263">
        <v>900</v>
      </c>
      <c r="G34" s="120">
        <f t="shared" si="6"/>
        <v>119.45052757316344</v>
      </c>
      <c r="H34" s="130">
        <v>500</v>
      </c>
      <c r="I34" s="61">
        <f t="shared" si="12"/>
        <v>66.361404207313029</v>
      </c>
    </row>
    <row r="35" spans="1:9" x14ac:dyDescent="0.25">
      <c r="A35" s="18"/>
      <c r="B35" s="52" t="s">
        <v>53</v>
      </c>
      <c r="C35" s="35" t="s">
        <v>54</v>
      </c>
      <c r="D35" s="36">
        <v>250</v>
      </c>
      <c r="E35" s="59">
        <f t="shared" si="6"/>
        <v>33.180702103656515</v>
      </c>
      <c r="F35" s="263">
        <v>0</v>
      </c>
      <c r="G35" s="120">
        <f t="shared" si="6"/>
        <v>0</v>
      </c>
      <c r="H35" s="130">
        <v>250</v>
      </c>
      <c r="I35" s="61">
        <f t="shared" si="12"/>
        <v>33.180702103656515</v>
      </c>
    </row>
    <row r="36" spans="1:9" x14ac:dyDescent="0.25">
      <c r="A36" s="18"/>
      <c r="B36" s="52" t="s">
        <v>55</v>
      </c>
      <c r="C36" s="35" t="s">
        <v>56</v>
      </c>
      <c r="D36" s="36">
        <v>2776.16</v>
      </c>
      <c r="E36" s="59">
        <f t="shared" si="6"/>
        <v>368.45975180834824</v>
      </c>
      <c r="F36" s="263">
        <v>7000</v>
      </c>
      <c r="G36" s="120">
        <f t="shared" si="6"/>
        <v>929.05965890238235</v>
      </c>
      <c r="H36" s="130">
        <v>7000</v>
      </c>
      <c r="I36" s="61">
        <f t="shared" si="12"/>
        <v>929.05965890238235</v>
      </c>
    </row>
    <row r="37" spans="1:9" s="15" customFormat="1" ht="15" x14ac:dyDescent="0.25">
      <c r="A37" s="87"/>
      <c r="B37" s="4">
        <v>343</v>
      </c>
      <c r="C37" s="4" t="s">
        <v>93</v>
      </c>
      <c r="D37" s="88">
        <f t="shared" ref="D37:I37" si="13">D38</f>
        <v>4500</v>
      </c>
      <c r="E37" s="89">
        <f t="shared" si="13"/>
        <v>597.25263786581718</v>
      </c>
      <c r="F37" s="252">
        <f t="shared" si="13"/>
        <v>5000</v>
      </c>
      <c r="G37" s="96">
        <f t="shared" si="13"/>
        <v>663.61404207313024</v>
      </c>
      <c r="H37" s="132">
        <f t="shared" si="13"/>
        <v>3500</v>
      </c>
      <c r="I37" s="60">
        <f t="shared" si="13"/>
        <v>464.52982945119118</v>
      </c>
    </row>
    <row r="38" spans="1:9" x14ac:dyDescent="0.25">
      <c r="A38" s="18"/>
      <c r="B38" s="52" t="s">
        <v>57</v>
      </c>
      <c r="C38" s="35" t="s">
        <v>58</v>
      </c>
      <c r="D38" s="36">
        <v>4500</v>
      </c>
      <c r="E38" s="45">
        <f t="shared" si="6"/>
        <v>597.25263786581718</v>
      </c>
      <c r="F38" s="262">
        <v>5000</v>
      </c>
      <c r="G38" s="59">
        <f t="shared" si="6"/>
        <v>663.61404207313024</v>
      </c>
      <c r="H38" s="130">
        <v>3500</v>
      </c>
      <c r="I38" s="61">
        <f>H38/7.5345</f>
        <v>464.52982945119118</v>
      </c>
    </row>
    <row r="39" spans="1:9" ht="24.75" customHeight="1" x14ac:dyDescent="0.25">
      <c r="A39" s="201" t="s">
        <v>145</v>
      </c>
      <c r="B39" s="202" t="s">
        <v>59</v>
      </c>
      <c r="C39" s="207" t="s">
        <v>60</v>
      </c>
      <c r="D39" s="208">
        <f t="shared" ref="D39:I39" si="14">D40</f>
        <v>460589</v>
      </c>
      <c r="E39" s="209">
        <f t="shared" si="14"/>
        <v>61130.665604884198</v>
      </c>
      <c r="F39" s="208">
        <f t="shared" si="14"/>
        <v>705844.49</v>
      </c>
      <c r="G39" s="204">
        <f t="shared" si="14"/>
        <v>93681.663016789433</v>
      </c>
      <c r="H39" s="210">
        <f t="shared" si="14"/>
        <v>454698</v>
      </c>
      <c r="I39" s="206">
        <f t="shared" si="14"/>
        <v>60348.795540513631</v>
      </c>
    </row>
    <row r="40" spans="1:9" ht="15" x14ac:dyDescent="0.25">
      <c r="A40" s="211" t="s">
        <v>10</v>
      </c>
      <c r="B40" s="212">
        <v>48007</v>
      </c>
      <c r="C40" s="213" t="s">
        <v>12</v>
      </c>
      <c r="D40" s="220">
        <f t="shared" ref="D40:I40" si="15">SUM(D41+D43+D45+D48)</f>
        <v>460589</v>
      </c>
      <c r="E40" s="221">
        <f t="shared" si="15"/>
        <v>61130.665604884198</v>
      </c>
      <c r="F40" s="220">
        <f t="shared" si="15"/>
        <v>705844.49</v>
      </c>
      <c r="G40" s="222">
        <f t="shared" si="15"/>
        <v>93681.663016789433</v>
      </c>
      <c r="H40" s="223">
        <f t="shared" si="15"/>
        <v>454698</v>
      </c>
      <c r="I40" s="224">
        <f t="shared" si="15"/>
        <v>60348.795540513631</v>
      </c>
    </row>
    <row r="41" spans="1:9" s="20" customFormat="1" ht="15" x14ac:dyDescent="0.25">
      <c r="A41" s="79"/>
      <c r="B41" s="4">
        <v>321</v>
      </c>
      <c r="C41" s="4" t="s">
        <v>89</v>
      </c>
      <c r="D41" s="95">
        <f t="shared" ref="D41:I41" si="16">D42</f>
        <v>214678.76</v>
      </c>
      <c r="E41" s="47">
        <f t="shared" si="16"/>
        <v>28492.767934169486</v>
      </c>
      <c r="F41" s="252">
        <f t="shared" si="16"/>
        <v>324150.09999999998</v>
      </c>
      <c r="G41" s="58">
        <f t="shared" si="16"/>
        <v>43022.111619881871</v>
      </c>
      <c r="H41" s="131">
        <f t="shared" si="16"/>
        <v>265356</v>
      </c>
      <c r="I41" s="62">
        <f t="shared" si="16"/>
        <v>35218.793549671507</v>
      </c>
    </row>
    <row r="42" spans="1:9" x14ac:dyDescent="0.25">
      <c r="A42" s="18"/>
      <c r="B42" s="52" t="s">
        <v>61</v>
      </c>
      <c r="C42" s="35" t="s">
        <v>62</v>
      </c>
      <c r="D42" s="39">
        <v>214678.76</v>
      </c>
      <c r="E42" s="45">
        <f t="shared" ref="E42:E49" si="17">PRODUCT(D42/7.5345)</f>
        <v>28492.767934169486</v>
      </c>
      <c r="F42" s="262">
        <v>324150.09999999998</v>
      </c>
      <c r="G42" s="59">
        <f t="shared" ref="G42:G49" si="18">PRODUCT(F42/7.5345)</f>
        <v>43022.111619881871</v>
      </c>
      <c r="H42" s="130">
        <v>265356</v>
      </c>
      <c r="I42" s="61">
        <f>H42/7.5345</f>
        <v>35218.793549671507</v>
      </c>
    </row>
    <row r="43" spans="1:9" ht="15" x14ac:dyDescent="0.25">
      <c r="A43" s="18"/>
      <c r="B43" s="83">
        <v>322</v>
      </c>
      <c r="C43" s="4" t="s">
        <v>91</v>
      </c>
      <c r="D43" s="95">
        <f t="shared" ref="D43:I43" si="19">SUM(D44)</f>
        <v>225814.38</v>
      </c>
      <c r="E43" s="47">
        <f t="shared" si="19"/>
        <v>29970.718694007563</v>
      </c>
      <c r="F43" s="250">
        <f t="shared" si="19"/>
        <v>342538.39</v>
      </c>
      <c r="G43" s="58">
        <f t="shared" si="19"/>
        <v>45462.657110624459</v>
      </c>
      <c r="H43" s="129">
        <f t="shared" si="19"/>
        <v>144000</v>
      </c>
      <c r="I43" s="60">
        <f t="shared" si="19"/>
        <v>19112.08441170615</v>
      </c>
    </row>
    <row r="44" spans="1:9" x14ac:dyDescent="0.25">
      <c r="A44" s="18"/>
      <c r="B44" s="84">
        <v>3223</v>
      </c>
      <c r="C44" s="35" t="s">
        <v>153</v>
      </c>
      <c r="D44" s="39">
        <v>225814.38</v>
      </c>
      <c r="E44" s="45">
        <f t="shared" ref="E44" si="20">PRODUCT(D44/7.5345)</f>
        <v>29970.718694007563</v>
      </c>
      <c r="F44" s="262">
        <v>342538.39</v>
      </c>
      <c r="G44" s="59">
        <f t="shared" ref="G44" si="21">PRODUCT(F44/7.5345)</f>
        <v>45462.657110624459</v>
      </c>
      <c r="H44" s="130">
        <v>144000</v>
      </c>
      <c r="I44" s="61">
        <f>H44/7.5345</f>
        <v>19112.08441170615</v>
      </c>
    </row>
    <row r="45" spans="1:9" s="15" customFormat="1" ht="15" x14ac:dyDescent="0.25">
      <c r="A45" s="87"/>
      <c r="B45" s="4">
        <v>323</v>
      </c>
      <c r="C45" s="4" t="s">
        <v>90</v>
      </c>
      <c r="D45" s="95">
        <f t="shared" ref="D45:I45" si="22">D46+D47</f>
        <v>11342.6</v>
      </c>
      <c r="E45" s="47">
        <f t="shared" si="22"/>
        <v>1505.4217267237375</v>
      </c>
      <c r="F45" s="252">
        <f t="shared" si="22"/>
        <v>28888.53</v>
      </c>
      <c r="G45" s="58">
        <f t="shared" si="22"/>
        <v>3834.1668325701767</v>
      </c>
      <c r="H45" s="131">
        <f t="shared" ref="H45" si="23">H46+H47</f>
        <v>30342</v>
      </c>
      <c r="I45" s="62">
        <f t="shared" si="22"/>
        <v>4027.0754529165833</v>
      </c>
    </row>
    <row r="46" spans="1:9" x14ac:dyDescent="0.25">
      <c r="A46" s="18"/>
      <c r="B46" s="52" t="s">
        <v>63</v>
      </c>
      <c r="C46" s="35" t="s">
        <v>64</v>
      </c>
      <c r="D46" s="36">
        <v>3342.6</v>
      </c>
      <c r="E46" s="45">
        <f t="shared" si="17"/>
        <v>443.63925940672902</v>
      </c>
      <c r="F46" s="262">
        <v>10888.53</v>
      </c>
      <c r="G46" s="59">
        <f t="shared" si="18"/>
        <v>1445.1562811069082</v>
      </c>
      <c r="H46" s="130">
        <v>11142</v>
      </c>
      <c r="I46" s="61">
        <f>H46/7.5345</f>
        <v>1478.7975313557633</v>
      </c>
    </row>
    <row r="47" spans="1:9" x14ac:dyDescent="0.25">
      <c r="A47" s="18"/>
      <c r="B47" s="52" t="s">
        <v>41</v>
      </c>
      <c r="C47" s="35" t="s">
        <v>42</v>
      </c>
      <c r="D47" s="36">
        <v>8000</v>
      </c>
      <c r="E47" s="45">
        <f t="shared" si="17"/>
        <v>1061.7824673170085</v>
      </c>
      <c r="F47" s="262">
        <v>18000</v>
      </c>
      <c r="G47" s="59">
        <f t="shared" si="18"/>
        <v>2389.0105514632687</v>
      </c>
      <c r="H47" s="130">
        <v>19200</v>
      </c>
      <c r="I47" s="61">
        <f>H47/7.5345</f>
        <v>2548.2779215608202</v>
      </c>
    </row>
    <row r="48" spans="1:9" s="15" customFormat="1" ht="15" x14ac:dyDescent="0.25">
      <c r="A48" s="87"/>
      <c r="B48" s="4">
        <v>329</v>
      </c>
      <c r="C48" s="4" t="s">
        <v>92</v>
      </c>
      <c r="D48" s="88">
        <f t="shared" ref="D48:I48" si="24">D49</f>
        <v>8753.26</v>
      </c>
      <c r="E48" s="89">
        <f t="shared" si="24"/>
        <v>1161.7572499834096</v>
      </c>
      <c r="F48" s="252">
        <f t="shared" si="24"/>
        <v>10267.469999999999</v>
      </c>
      <c r="G48" s="96">
        <f t="shared" si="24"/>
        <v>1362.7274537129204</v>
      </c>
      <c r="H48" s="132">
        <f t="shared" si="24"/>
        <v>15000</v>
      </c>
      <c r="I48" s="60">
        <f t="shared" si="24"/>
        <v>1990.8421262193906</v>
      </c>
    </row>
    <row r="49" spans="1:9" x14ac:dyDescent="0.25">
      <c r="A49" s="18"/>
      <c r="B49" s="52" t="s">
        <v>65</v>
      </c>
      <c r="C49" s="35" t="s">
        <v>66</v>
      </c>
      <c r="D49" s="36">
        <v>8753.26</v>
      </c>
      <c r="E49" s="45">
        <f t="shared" si="17"/>
        <v>1161.7572499834096</v>
      </c>
      <c r="F49" s="262">
        <v>10267.469999999999</v>
      </c>
      <c r="G49" s="59">
        <f t="shared" si="18"/>
        <v>1362.7274537129204</v>
      </c>
      <c r="H49" s="130">
        <v>15000</v>
      </c>
      <c r="I49" s="61">
        <f>H49/7.5345</f>
        <v>1990.8421262193906</v>
      </c>
    </row>
    <row r="50" spans="1:9" ht="24.75" customHeight="1" x14ac:dyDescent="0.25">
      <c r="A50" s="201" t="s">
        <v>145</v>
      </c>
      <c r="B50" s="202" t="s">
        <v>67</v>
      </c>
      <c r="C50" s="207" t="s">
        <v>68</v>
      </c>
      <c r="D50" s="208">
        <f t="shared" ref="D50:I50" si="25">D51+D85+D93+D103</f>
        <v>4671.33</v>
      </c>
      <c r="E50" s="209">
        <f t="shared" si="25"/>
        <v>619.99203663149513</v>
      </c>
      <c r="F50" s="208">
        <f t="shared" si="25"/>
        <v>149490</v>
      </c>
      <c r="G50" s="204">
        <f t="shared" si="25"/>
        <v>19840.73262990245</v>
      </c>
      <c r="H50" s="210">
        <f t="shared" si="25"/>
        <v>149490</v>
      </c>
      <c r="I50" s="206">
        <f t="shared" si="25"/>
        <v>19840.73262990245</v>
      </c>
    </row>
    <row r="51" spans="1:9" ht="15" x14ac:dyDescent="0.25">
      <c r="A51" s="211" t="s">
        <v>10</v>
      </c>
      <c r="B51" s="212">
        <v>32400</v>
      </c>
      <c r="C51" s="213" t="s">
        <v>14</v>
      </c>
      <c r="D51" s="220">
        <f>SUM(D52+D54+D59+D69+D76+D78+D83)</f>
        <v>740</v>
      </c>
      <c r="E51" s="217">
        <f>PRODUCT(D51/7.5345)</f>
        <v>98.214878226823274</v>
      </c>
      <c r="F51" s="216">
        <f>SUM(F52+F54+F59+F67+F69+F76+F78+F83)</f>
        <v>56400</v>
      </c>
      <c r="G51" s="217">
        <f>PRODUCT(F51/7.5345)</f>
        <v>7485.5663945849092</v>
      </c>
      <c r="H51" s="218">
        <f>SUM(H52+H54+H59+H67+H69+H76+H78+H83)</f>
        <v>56400</v>
      </c>
      <c r="I51" s="219">
        <f>SUM(H51/7.5345)</f>
        <v>7485.5663945849092</v>
      </c>
    </row>
    <row r="52" spans="1:9" s="15" customFormat="1" ht="15" x14ac:dyDescent="0.25">
      <c r="A52" s="87"/>
      <c r="B52" s="4">
        <v>321</v>
      </c>
      <c r="C52" s="4" t="s">
        <v>89</v>
      </c>
      <c r="D52" s="88">
        <f t="shared" ref="D52:I52" si="26">SUM(D53:D53)</f>
        <v>0</v>
      </c>
      <c r="E52" s="89">
        <f t="shared" si="26"/>
        <v>0</v>
      </c>
      <c r="F52" s="252">
        <f t="shared" si="26"/>
        <v>6000</v>
      </c>
      <c r="G52" s="96">
        <f t="shared" si="26"/>
        <v>796.33685048775624</v>
      </c>
      <c r="H52" s="132">
        <f t="shared" si="26"/>
        <v>6000</v>
      </c>
      <c r="I52" s="60">
        <f t="shared" si="26"/>
        <v>796.33685048775624</v>
      </c>
    </row>
    <row r="53" spans="1:9" x14ac:dyDescent="0.25">
      <c r="A53" s="18"/>
      <c r="B53" s="52" t="s">
        <v>21</v>
      </c>
      <c r="C53" s="35" t="s">
        <v>22</v>
      </c>
      <c r="D53" s="36">
        <v>0</v>
      </c>
      <c r="E53" s="45">
        <f t="shared" ref="E53:E75" si="27">PRODUCT(D53/7.5345)</f>
        <v>0</v>
      </c>
      <c r="F53" s="262">
        <v>6000</v>
      </c>
      <c r="G53" s="59">
        <f t="shared" ref="G53:G75" si="28">PRODUCT(F53/7.5345)</f>
        <v>796.33685048775624</v>
      </c>
      <c r="H53" s="130">
        <v>6000</v>
      </c>
      <c r="I53" s="61">
        <f>H53/7.5345</f>
        <v>796.33685048775624</v>
      </c>
    </row>
    <row r="54" spans="1:9" s="15" customFormat="1" ht="15" x14ac:dyDescent="0.25">
      <c r="A54" s="87"/>
      <c r="B54" s="4">
        <v>322</v>
      </c>
      <c r="C54" s="4" t="s">
        <v>91</v>
      </c>
      <c r="D54" s="88">
        <f>SUM(D55:D58)</f>
        <v>0</v>
      </c>
      <c r="E54" s="89">
        <f t="shared" ref="E54:I54" si="29">SUM(E55:E58)</f>
        <v>0</v>
      </c>
      <c r="F54" s="252">
        <f t="shared" si="29"/>
        <v>7000</v>
      </c>
      <c r="G54" s="96">
        <f t="shared" si="29"/>
        <v>929.05965890238235</v>
      </c>
      <c r="H54" s="132">
        <f t="shared" ref="H54" si="30">SUM(H55:H58)</f>
        <v>7000</v>
      </c>
      <c r="I54" s="60">
        <f t="shared" si="29"/>
        <v>929.05965890238235</v>
      </c>
    </row>
    <row r="55" spans="1:9" x14ac:dyDescent="0.25">
      <c r="A55" s="18"/>
      <c r="B55" s="52" t="s">
        <v>25</v>
      </c>
      <c r="C55" s="35" t="s">
        <v>26</v>
      </c>
      <c r="D55" s="36">
        <v>0</v>
      </c>
      <c r="E55" s="45">
        <f t="shared" si="27"/>
        <v>0</v>
      </c>
      <c r="F55" s="262">
        <v>4000</v>
      </c>
      <c r="G55" s="59">
        <f t="shared" si="28"/>
        <v>530.89123365850423</v>
      </c>
      <c r="H55" s="130">
        <v>4000</v>
      </c>
      <c r="I55" s="61">
        <f>H55/7.5345</f>
        <v>530.89123365850423</v>
      </c>
    </row>
    <row r="56" spans="1:9" x14ac:dyDescent="0.25">
      <c r="A56" s="18"/>
      <c r="B56" s="52" t="s">
        <v>27</v>
      </c>
      <c r="C56" s="35" t="s">
        <v>28</v>
      </c>
      <c r="D56" s="36">
        <v>0</v>
      </c>
      <c r="E56" s="45">
        <f t="shared" si="27"/>
        <v>0</v>
      </c>
      <c r="F56" s="262">
        <v>2000</v>
      </c>
      <c r="G56" s="59">
        <f t="shared" si="28"/>
        <v>265.44561682925212</v>
      </c>
      <c r="H56" s="135">
        <v>2000</v>
      </c>
      <c r="I56" s="136">
        <f>H56/7.5345</f>
        <v>265.44561682925212</v>
      </c>
    </row>
    <row r="57" spans="1:9" x14ac:dyDescent="0.25">
      <c r="A57" s="18"/>
      <c r="B57" s="52" t="s">
        <v>73</v>
      </c>
      <c r="C57" s="35" t="s">
        <v>74</v>
      </c>
      <c r="D57" s="36">
        <v>0</v>
      </c>
      <c r="E57" s="45">
        <f t="shared" si="27"/>
        <v>0</v>
      </c>
      <c r="F57" s="262">
        <v>1000</v>
      </c>
      <c r="G57" s="59">
        <f t="shared" si="28"/>
        <v>132.72280841462606</v>
      </c>
      <c r="H57" s="130">
        <v>1000</v>
      </c>
      <c r="I57" s="61">
        <f>H57/7.5345</f>
        <v>132.72280841462606</v>
      </c>
    </row>
    <row r="58" spans="1:9" x14ac:dyDescent="0.25">
      <c r="A58" s="18"/>
      <c r="B58" s="52" t="s">
        <v>31</v>
      </c>
      <c r="C58" s="35" t="s">
        <v>32</v>
      </c>
      <c r="D58" s="36">
        <v>0</v>
      </c>
      <c r="E58" s="45">
        <f t="shared" si="27"/>
        <v>0</v>
      </c>
      <c r="F58" s="262">
        <v>0</v>
      </c>
      <c r="G58" s="59">
        <f t="shared" si="28"/>
        <v>0</v>
      </c>
      <c r="H58" s="130">
        <v>0</v>
      </c>
      <c r="I58" s="61">
        <f>H58/7.5345</f>
        <v>0</v>
      </c>
    </row>
    <row r="59" spans="1:9" s="15" customFormat="1" ht="15" x14ac:dyDescent="0.25">
      <c r="A59" s="87"/>
      <c r="B59" s="4">
        <v>323</v>
      </c>
      <c r="C59" s="4" t="s">
        <v>90</v>
      </c>
      <c r="D59" s="88">
        <f t="shared" ref="D59:I59" si="31">SUM(D60:D66)</f>
        <v>740</v>
      </c>
      <c r="E59" s="89">
        <f t="shared" si="31"/>
        <v>98.214878226823274</v>
      </c>
      <c r="F59" s="252">
        <f t="shared" si="31"/>
        <v>18000</v>
      </c>
      <c r="G59" s="96">
        <f t="shared" si="31"/>
        <v>2389.0105514632687</v>
      </c>
      <c r="H59" s="132">
        <f t="shared" si="31"/>
        <v>18000</v>
      </c>
      <c r="I59" s="60">
        <f t="shared" si="31"/>
        <v>2389.0105514632687</v>
      </c>
    </row>
    <row r="60" spans="1:9" s="15" customFormat="1" ht="15" x14ac:dyDescent="0.2">
      <c r="A60" s="87"/>
      <c r="B60" s="198">
        <v>3231</v>
      </c>
      <c r="C60" s="197" t="s">
        <v>34</v>
      </c>
      <c r="D60" s="36">
        <v>740</v>
      </c>
      <c r="E60" s="45">
        <f t="shared" ref="E60" si="32">PRODUCT(D60/7.5345)</f>
        <v>98.214878226823274</v>
      </c>
      <c r="F60" s="262">
        <v>5000</v>
      </c>
      <c r="G60" s="59">
        <f t="shared" ref="G60" si="33">PRODUCT(F60/7.5345)</f>
        <v>663.61404207313024</v>
      </c>
      <c r="H60" s="130">
        <v>5000</v>
      </c>
      <c r="I60" s="61">
        <f>H60/7.5345</f>
        <v>663.61404207313024</v>
      </c>
    </row>
    <row r="61" spans="1:9" x14ac:dyDescent="0.25">
      <c r="A61" s="18"/>
      <c r="B61" s="52" t="s">
        <v>35</v>
      </c>
      <c r="C61" s="35" t="s">
        <v>36</v>
      </c>
      <c r="D61" s="36">
        <v>0</v>
      </c>
      <c r="E61" s="45">
        <f t="shared" si="27"/>
        <v>0</v>
      </c>
      <c r="F61" s="262">
        <v>0</v>
      </c>
      <c r="G61" s="59">
        <f t="shared" si="28"/>
        <v>0</v>
      </c>
      <c r="H61" s="130">
        <v>0</v>
      </c>
      <c r="I61" s="61">
        <f>H61/7.5345</f>
        <v>0</v>
      </c>
    </row>
    <row r="62" spans="1:9" x14ac:dyDescent="0.25">
      <c r="A62" s="18"/>
      <c r="B62" s="84">
        <v>3233</v>
      </c>
      <c r="C62" s="35" t="s">
        <v>154</v>
      </c>
      <c r="D62" s="36">
        <v>0</v>
      </c>
      <c r="E62" s="45">
        <f t="shared" si="27"/>
        <v>0</v>
      </c>
      <c r="F62" s="262">
        <v>5000</v>
      </c>
      <c r="G62" s="59">
        <f t="shared" si="28"/>
        <v>663.61404207313024</v>
      </c>
      <c r="H62" s="130">
        <v>5000</v>
      </c>
      <c r="I62" s="61">
        <f>H62/7.5345</f>
        <v>663.61404207313024</v>
      </c>
    </row>
    <row r="63" spans="1:9" x14ac:dyDescent="0.25">
      <c r="A63" s="18"/>
      <c r="B63" s="84">
        <v>3235</v>
      </c>
      <c r="C63" s="35" t="s">
        <v>74</v>
      </c>
      <c r="D63" s="36">
        <v>0</v>
      </c>
      <c r="E63" s="45">
        <f t="shared" si="27"/>
        <v>0</v>
      </c>
      <c r="F63" s="262">
        <v>5000</v>
      </c>
      <c r="G63" s="59">
        <f t="shared" si="28"/>
        <v>663.61404207313024</v>
      </c>
      <c r="H63" s="130">
        <v>5000</v>
      </c>
      <c r="I63" s="61">
        <f>H63/7.5345</f>
        <v>663.61404207313024</v>
      </c>
    </row>
    <row r="64" spans="1:9" x14ac:dyDescent="0.25">
      <c r="A64" s="18"/>
      <c r="B64" s="52" t="s">
        <v>41</v>
      </c>
      <c r="C64" s="35" t="s">
        <v>42</v>
      </c>
      <c r="D64" s="36">
        <v>0</v>
      </c>
      <c r="E64" s="45">
        <f t="shared" si="27"/>
        <v>0</v>
      </c>
      <c r="F64" s="262">
        <v>0</v>
      </c>
      <c r="G64" s="59">
        <f t="shared" si="28"/>
        <v>0</v>
      </c>
      <c r="H64" s="130">
        <v>0</v>
      </c>
      <c r="I64" s="61">
        <f t="shared" ref="I64:I75" si="34">H64/7.5345</f>
        <v>0</v>
      </c>
    </row>
    <row r="65" spans="1:9" x14ac:dyDescent="0.25">
      <c r="A65" s="18"/>
      <c r="B65" s="52" t="s">
        <v>45</v>
      </c>
      <c r="C65" s="35" t="s">
        <v>46</v>
      </c>
      <c r="D65" s="36">
        <v>0</v>
      </c>
      <c r="E65" s="45">
        <f t="shared" si="27"/>
        <v>0</v>
      </c>
      <c r="F65" s="262">
        <v>0</v>
      </c>
      <c r="G65" s="59">
        <f t="shared" si="28"/>
        <v>0</v>
      </c>
      <c r="H65" s="130">
        <v>0</v>
      </c>
      <c r="I65" s="61">
        <f t="shared" si="34"/>
        <v>0</v>
      </c>
    </row>
    <row r="66" spans="1:9" x14ac:dyDescent="0.25">
      <c r="A66" s="75"/>
      <c r="B66" s="21">
        <v>3239</v>
      </c>
      <c r="C66" s="76" t="s">
        <v>48</v>
      </c>
      <c r="D66" s="39">
        <v>0</v>
      </c>
      <c r="E66" s="45">
        <f t="shared" si="27"/>
        <v>0</v>
      </c>
      <c r="F66" s="262">
        <v>3000</v>
      </c>
      <c r="G66" s="59">
        <f t="shared" si="28"/>
        <v>398.16842524387812</v>
      </c>
      <c r="H66" s="130">
        <v>3000</v>
      </c>
      <c r="I66" s="61">
        <f t="shared" si="34"/>
        <v>398.16842524387812</v>
      </c>
    </row>
    <row r="67" spans="1:9" ht="15" x14ac:dyDescent="0.25">
      <c r="A67" s="75"/>
      <c r="B67" s="78">
        <v>324</v>
      </c>
      <c r="C67" s="85" t="s">
        <v>179</v>
      </c>
      <c r="D67" s="95">
        <v>0</v>
      </c>
      <c r="E67" s="47">
        <v>0</v>
      </c>
      <c r="F67" s="250">
        <v>3000</v>
      </c>
      <c r="G67" s="58">
        <v>398.16842524387812</v>
      </c>
      <c r="H67" s="129">
        <v>3000</v>
      </c>
      <c r="I67" s="60">
        <v>398.16842524387812</v>
      </c>
    </row>
    <row r="68" spans="1:9" x14ac:dyDescent="0.25">
      <c r="A68" s="75"/>
      <c r="B68" s="21">
        <v>3241</v>
      </c>
      <c r="C68" s="76" t="s">
        <v>179</v>
      </c>
      <c r="D68" s="39">
        <v>0</v>
      </c>
      <c r="E68" s="45">
        <v>0</v>
      </c>
      <c r="F68" s="262">
        <v>3000</v>
      </c>
      <c r="G68" s="59">
        <v>398.16842524387812</v>
      </c>
      <c r="H68" s="130">
        <v>3000</v>
      </c>
      <c r="I68" s="61">
        <v>398.16842524387812</v>
      </c>
    </row>
    <row r="69" spans="1:9" s="15" customFormat="1" ht="15" x14ac:dyDescent="0.25">
      <c r="A69" s="79"/>
      <c r="B69" s="4">
        <v>329</v>
      </c>
      <c r="C69" s="4" t="s">
        <v>92</v>
      </c>
      <c r="D69" s="95">
        <f>SUM(D70:D75)</f>
        <v>0</v>
      </c>
      <c r="E69" s="47">
        <f t="shared" ref="E69:I69" si="35">SUM(E70:E75)</f>
        <v>94.422987590417407</v>
      </c>
      <c r="F69" s="252">
        <f t="shared" si="35"/>
        <v>6900</v>
      </c>
      <c r="G69" s="58">
        <f t="shared" si="35"/>
        <v>929.05965890238235</v>
      </c>
      <c r="H69" s="131">
        <f t="shared" ref="H69" si="36">SUM(H70:H75)</f>
        <v>6900</v>
      </c>
      <c r="I69" s="62">
        <f t="shared" si="35"/>
        <v>929.05965890238235</v>
      </c>
    </row>
    <row r="70" spans="1:9" x14ac:dyDescent="0.25">
      <c r="A70" s="75"/>
      <c r="B70" s="21">
        <v>3291</v>
      </c>
      <c r="C70" s="76" t="s">
        <v>156</v>
      </c>
      <c r="D70" s="39">
        <v>0</v>
      </c>
      <c r="E70" s="45">
        <v>94.422987590417407</v>
      </c>
      <c r="F70" s="262">
        <v>1000</v>
      </c>
      <c r="G70" s="59">
        <v>132.72280841462606</v>
      </c>
      <c r="H70" s="130">
        <v>1000</v>
      </c>
      <c r="I70" s="61">
        <v>132.72280841462606</v>
      </c>
    </row>
    <row r="71" spans="1:9" x14ac:dyDescent="0.25">
      <c r="A71" s="18"/>
      <c r="B71" s="52" t="s">
        <v>65</v>
      </c>
      <c r="C71" s="35" t="s">
        <v>66</v>
      </c>
      <c r="D71" s="36">
        <v>0</v>
      </c>
      <c r="E71" s="45">
        <f t="shared" si="27"/>
        <v>0</v>
      </c>
      <c r="F71" s="262">
        <v>0</v>
      </c>
      <c r="G71" s="59">
        <f t="shared" si="28"/>
        <v>0</v>
      </c>
      <c r="H71" s="130">
        <v>0</v>
      </c>
      <c r="I71" s="61">
        <f t="shared" si="34"/>
        <v>0</v>
      </c>
    </row>
    <row r="72" spans="1:9" x14ac:dyDescent="0.25">
      <c r="A72" s="18"/>
      <c r="B72" s="52" t="s">
        <v>49</v>
      </c>
      <c r="C72" s="35" t="s">
        <v>50</v>
      </c>
      <c r="D72" s="36">
        <v>0</v>
      </c>
      <c r="E72" s="45">
        <f t="shared" si="27"/>
        <v>0</v>
      </c>
      <c r="F72" s="262">
        <v>4000</v>
      </c>
      <c r="G72" s="59">
        <f t="shared" si="28"/>
        <v>530.89123365850423</v>
      </c>
      <c r="H72" s="130">
        <v>4000</v>
      </c>
      <c r="I72" s="61">
        <f t="shared" si="34"/>
        <v>530.89123365850423</v>
      </c>
    </row>
    <row r="73" spans="1:9" x14ac:dyDescent="0.25">
      <c r="A73" s="18"/>
      <c r="B73" s="52" t="s">
        <v>51</v>
      </c>
      <c r="C73" s="35" t="s">
        <v>52</v>
      </c>
      <c r="D73" s="36">
        <v>0</v>
      </c>
      <c r="E73" s="45">
        <f t="shared" si="27"/>
        <v>0</v>
      </c>
      <c r="F73" s="262">
        <v>250</v>
      </c>
      <c r="G73" s="59">
        <f t="shared" si="28"/>
        <v>33.180702103656515</v>
      </c>
      <c r="H73" s="130">
        <v>250</v>
      </c>
      <c r="I73" s="61">
        <f t="shared" si="34"/>
        <v>33.180702103656515</v>
      </c>
    </row>
    <row r="74" spans="1:9" x14ac:dyDescent="0.25">
      <c r="A74" s="18"/>
      <c r="B74" s="84">
        <v>3295</v>
      </c>
      <c r="C74" s="35" t="s">
        <v>54</v>
      </c>
      <c r="D74" s="36">
        <v>0</v>
      </c>
      <c r="E74" s="45">
        <v>0</v>
      </c>
      <c r="F74" s="262">
        <v>150</v>
      </c>
      <c r="G74" s="59">
        <v>33.180702103656515</v>
      </c>
      <c r="H74" s="130">
        <v>150</v>
      </c>
      <c r="I74" s="61">
        <v>33.180702103656515</v>
      </c>
    </row>
    <row r="75" spans="1:9" x14ac:dyDescent="0.25">
      <c r="A75" s="18"/>
      <c r="B75" s="52" t="s">
        <v>55</v>
      </c>
      <c r="C75" s="35" t="s">
        <v>56</v>
      </c>
      <c r="D75" s="36">
        <v>0</v>
      </c>
      <c r="E75" s="45">
        <f t="shared" si="27"/>
        <v>0</v>
      </c>
      <c r="F75" s="262">
        <v>1500</v>
      </c>
      <c r="G75" s="59">
        <f t="shared" si="28"/>
        <v>199.08421262193906</v>
      </c>
      <c r="H75" s="130">
        <v>1500</v>
      </c>
      <c r="I75" s="61">
        <f t="shared" si="34"/>
        <v>199.08421262193906</v>
      </c>
    </row>
    <row r="76" spans="1:9" ht="15" x14ac:dyDescent="0.25">
      <c r="A76" s="18"/>
      <c r="B76" s="83">
        <v>343</v>
      </c>
      <c r="C76" s="99" t="s">
        <v>93</v>
      </c>
      <c r="D76" s="88">
        <f t="shared" ref="D76:I76" si="37">SUM(D77)</f>
        <v>0</v>
      </c>
      <c r="E76" s="47">
        <f t="shared" si="37"/>
        <v>0</v>
      </c>
      <c r="F76" s="250">
        <f t="shared" si="37"/>
        <v>1000</v>
      </c>
      <c r="G76" s="58">
        <f t="shared" si="37"/>
        <v>132.72280841462606</v>
      </c>
      <c r="H76" s="129">
        <f t="shared" si="37"/>
        <v>1000</v>
      </c>
      <c r="I76" s="60">
        <f t="shared" si="37"/>
        <v>132.72280841462606</v>
      </c>
    </row>
    <row r="77" spans="1:9" x14ac:dyDescent="0.25">
      <c r="A77" s="18"/>
      <c r="B77" s="84" t="s">
        <v>57</v>
      </c>
      <c r="C77" s="35" t="s">
        <v>58</v>
      </c>
      <c r="D77" s="36">
        <v>0</v>
      </c>
      <c r="E77" s="45">
        <f t="shared" ref="E77" si="38">PRODUCT(D77/7.5345)</f>
        <v>0</v>
      </c>
      <c r="F77" s="262">
        <v>1000</v>
      </c>
      <c r="G77" s="59">
        <f t="shared" ref="G77" si="39">PRODUCT(F77/7.5345)</f>
        <v>132.72280841462606</v>
      </c>
      <c r="H77" s="130">
        <v>1000</v>
      </c>
      <c r="I77" s="61">
        <f t="shared" ref="I77" si="40">H77/7.5345</f>
        <v>132.72280841462606</v>
      </c>
    </row>
    <row r="78" spans="1:9" ht="15" x14ac:dyDescent="0.25">
      <c r="A78" s="18"/>
      <c r="B78" s="83">
        <v>422</v>
      </c>
      <c r="C78" s="99" t="s">
        <v>126</v>
      </c>
      <c r="D78" s="88">
        <v>0</v>
      </c>
      <c r="E78" s="47">
        <f>SUM(E79:E82)</f>
        <v>0</v>
      </c>
      <c r="F78" s="250">
        <f>SUM(F79:F82)</f>
        <v>10500</v>
      </c>
      <c r="G78" s="58">
        <f>SUM(G79:G82)</f>
        <v>1393.5894883535736</v>
      </c>
      <c r="H78" s="129">
        <f>SUM(H79:H82)</f>
        <v>10500</v>
      </c>
      <c r="I78" s="60">
        <f>SUM(I79:I82)</f>
        <v>1393.5894883535736</v>
      </c>
    </row>
    <row r="79" spans="1:9" x14ac:dyDescent="0.25">
      <c r="A79" s="18"/>
      <c r="B79" s="84">
        <v>4221</v>
      </c>
      <c r="C79" s="35" t="s">
        <v>130</v>
      </c>
      <c r="D79" s="36">
        <v>0</v>
      </c>
      <c r="E79" s="45">
        <f t="shared" ref="E79:E84" si="41">PRODUCT(D79/7.5345)</f>
        <v>0</v>
      </c>
      <c r="F79" s="262">
        <v>5000</v>
      </c>
      <c r="G79" s="59">
        <f t="shared" ref="G79:G84" si="42">PRODUCT(F79/7.5345)</f>
        <v>663.61404207313024</v>
      </c>
      <c r="H79" s="130">
        <v>5000</v>
      </c>
      <c r="I79" s="61">
        <f t="shared" ref="I79:I84" si="43">H79/7.5345</f>
        <v>663.61404207313024</v>
      </c>
    </row>
    <row r="80" spans="1:9" x14ac:dyDescent="0.25">
      <c r="A80" s="18"/>
      <c r="B80" s="84">
        <v>4223</v>
      </c>
      <c r="C80" s="35" t="s">
        <v>180</v>
      </c>
      <c r="D80" s="36">
        <v>0</v>
      </c>
      <c r="E80" s="45">
        <f t="shared" si="41"/>
        <v>0</v>
      </c>
      <c r="F80" s="262">
        <v>1500</v>
      </c>
      <c r="G80" s="59">
        <f t="shared" si="42"/>
        <v>199.08421262193906</v>
      </c>
      <c r="H80" s="130">
        <v>1500</v>
      </c>
      <c r="I80" s="61">
        <f t="shared" si="43"/>
        <v>199.08421262193906</v>
      </c>
    </row>
    <row r="81" spans="1:9" x14ac:dyDescent="0.25">
      <c r="A81" s="18"/>
      <c r="B81" s="84">
        <v>4225</v>
      </c>
      <c r="C81" s="35" t="s">
        <v>181</v>
      </c>
      <c r="D81" s="36">
        <v>0</v>
      </c>
      <c r="E81" s="45">
        <f t="shared" si="41"/>
        <v>0</v>
      </c>
      <c r="F81" s="262">
        <v>3000</v>
      </c>
      <c r="G81" s="59">
        <f t="shared" si="42"/>
        <v>398.16842524387812</v>
      </c>
      <c r="H81" s="130">
        <v>3000</v>
      </c>
      <c r="I81" s="61">
        <f t="shared" si="43"/>
        <v>398.16842524387812</v>
      </c>
    </row>
    <row r="82" spans="1:9" x14ac:dyDescent="0.25">
      <c r="A82" s="18"/>
      <c r="B82" s="84">
        <v>4227</v>
      </c>
      <c r="C82" s="35" t="s">
        <v>182</v>
      </c>
      <c r="D82" s="36">
        <v>0</v>
      </c>
      <c r="E82" s="45">
        <f t="shared" si="41"/>
        <v>0</v>
      </c>
      <c r="F82" s="262">
        <v>1000</v>
      </c>
      <c r="G82" s="59">
        <f t="shared" si="42"/>
        <v>132.72280841462606</v>
      </c>
      <c r="H82" s="130">
        <v>1000</v>
      </c>
      <c r="I82" s="61">
        <f t="shared" si="43"/>
        <v>132.72280841462606</v>
      </c>
    </row>
    <row r="83" spans="1:9" ht="15" x14ac:dyDescent="0.25">
      <c r="A83" s="18"/>
      <c r="B83" s="83">
        <v>424</v>
      </c>
      <c r="C83" s="99" t="s">
        <v>210</v>
      </c>
      <c r="D83" s="88">
        <f>SUM(D84)</f>
        <v>0</v>
      </c>
      <c r="E83" s="45">
        <f>SUM(E84)</f>
        <v>0</v>
      </c>
      <c r="F83" s="262">
        <f>SUM(F84)</f>
        <v>4000</v>
      </c>
      <c r="G83" s="59">
        <f t="shared" si="42"/>
        <v>530.89123365850423</v>
      </c>
      <c r="H83" s="130">
        <f>SUM(H84)</f>
        <v>4000</v>
      </c>
      <c r="I83" s="61">
        <f t="shared" si="43"/>
        <v>530.89123365850423</v>
      </c>
    </row>
    <row r="84" spans="1:9" x14ac:dyDescent="0.25">
      <c r="A84" s="18"/>
      <c r="B84" s="84">
        <v>4241</v>
      </c>
      <c r="C84" s="35" t="s">
        <v>88</v>
      </c>
      <c r="D84" s="36">
        <v>0</v>
      </c>
      <c r="E84" s="45">
        <f t="shared" si="41"/>
        <v>0</v>
      </c>
      <c r="F84" s="262">
        <v>4000</v>
      </c>
      <c r="G84" s="59">
        <f t="shared" si="42"/>
        <v>530.89123365850423</v>
      </c>
      <c r="H84" s="130">
        <v>4000</v>
      </c>
      <c r="I84" s="61">
        <f t="shared" si="43"/>
        <v>530.89123365850423</v>
      </c>
    </row>
    <row r="85" spans="1:9" ht="15" x14ac:dyDescent="0.25">
      <c r="A85" s="211" t="s">
        <v>10</v>
      </c>
      <c r="B85" s="212">
        <v>47400</v>
      </c>
      <c r="C85" s="213" t="s">
        <v>183</v>
      </c>
      <c r="D85" s="220">
        <f t="shared" ref="D85:I85" si="44">SUM(D86+D88+D91)</f>
        <v>3931.33</v>
      </c>
      <c r="E85" s="225">
        <f t="shared" si="44"/>
        <v>521.77715840467181</v>
      </c>
      <c r="F85" s="220">
        <f t="shared" si="44"/>
        <v>21100</v>
      </c>
      <c r="G85" s="217">
        <f t="shared" si="44"/>
        <v>2800.4512575486101</v>
      </c>
      <c r="H85" s="223">
        <f t="shared" si="44"/>
        <v>21100</v>
      </c>
      <c r="I85" s="219">
        <f t="shared" si="44"/>
        <v>2800.4512575486101</v>
      </c>
    </row>
    <row r="86" spans="1:9" s="20" customFormat="1" ht="15" x14ac:dyDescent="0.25">
      <c r="A86" s="214"/>
      <c r="B86" s="215">
        <v>322</v>
      </c>
      <c r="C86" s="215" t="s">
        <v>91</v>
      </c>
      <c r="D86" s="95">
        <f t="shared" ref="D86:I86" si="45">SUM(D87)</f>
        <v>0</v>
      </c>
      <c r="E86" s="47">
        <f t="shared" si="45"/>
        <v>0</v>
      </c>
      <c r="F86" s="252">
        <f t="shared" si="45"/>
        <v>1100</v>
      </c>
      <c r="G86" s="58">
        <f t="shared" si="45"/>
        <v>145.99508925608865</v>
      </c>
      <c r="H86" s="131">
        <f t="shared" si="45"/>
        <v>1100</v>
      </c>
      <c r="I86" s="62">
        <f t="shared" si="45"/>
        <v>145.99508925608865</v>
      </c>
    </row>
    <row r="87" spans="1:9" s="20" customFormat="1" ht="15" x14ac:dyDescent="0.2">
      <c r="A87" s="79"/>
      <c r="B87" s="200">
        <v>3221</v>
      </c>
      <c r="C87" s="35" t="s">
        <v>26</v>
      </c>
      <c r="D87" s="36">
        <v>0</v>
      </c>
      <c r="E87" s="45">
        <f t="shared" ref="E87" si="46">PRODUCT(D87/7.5345)</f>
        <v>0</v>
      </c>
      <c r="F87" s="262">
        <v>1100</v>
      </c>
      <c r="G87" s="59">
        <f t="shared" ref="G87" si="47">PRODUCT(F87/7.5345)</f>
        <v>145.99508925608865</v>
      </c>
      <c r="H87" s="130">
        <v>1100</v>
      </c>
      <c r="I87" s="61">
        <f t="shared" ref="I87" si="48">H87/7.5345</f>
        <v>145.99508925608865</v>
      </c>
    </row>
    <row r="88" spans="1:9" s="20" customFormat="1" ht="15" x14ac:dyDescent="0.25">
      <c r="A88" s="79"/>
      <c r="B88" s="4">
        <v>323</v>
      </c>
      <c r="C88" s="4" t="s">
        <v>90</v>
      </c>
      <c r="D88" s="88">
        <f t="shared" ref="D88:I88" si="49">SUM(D89:D90)</f>
        <v>3931.33</v>
      </c>
      <c r="E88" s="47">
        <f t="shared" si="49"/>
        <v>521.77715840467181</v>
      </c>
      <c r="F88" s="250">
        <f t="shared" si="49"/>
        <v>18000</v>
      </c>
      <c r="G88" s="58">
        <f t="shared" si="49"/>
        <v>2389.0105514632692</v>
      </c>
      <c r="H88" s="129">
        <f t="shared" si="49"/>
        <v>18000</v>
      </c>
      <c r="I88" s="60">
        <f t="shared" si="49"/>
        <v>2389.0105514632692</v>
      </c>
    </row>
    <row r="89" spans="1:9" x14ac:dyDescent="0.25">
      <c r="A89" s="18"/>
      <c r="B89" s="52">
        <v>3231</v>
      </c>
      <c r="C89" s="35" t="s">
        <v>28</v>
      </c>
      <c r="D89" s="36">
        <v>3931.33</v>
      </c>
      <c r="E89" s="45">
        <f t="shared" ref="E89:E90" si="50">PRODUCT(D89/7.5345)</f>
        <v>521.77715840467181</v>
      </c>
      <c r="F89" s="262">
        <v>16000</v>
      </c>
      <c r="G89" s="59">
        <f t="shared" ref="G89:G90" si="51">PRODUCT(F89/7.5345)</f>
        <v>2123.5649346340169</v>
      </c>
      <c r="H89" s="130">
        <v>16000</v>
      </c>
      <c r="I89" s="61">
        <f t="shared" ref="I89:I90" si="52">H89/7.5345</f>
        <v>2123.5649346340169</v>
      </c>
    </row>
    <row r="90" spans="1:9" x14ac:dyDescent="0.25">
      <c r="A90" s="18"/>
      <c r="B90" s="52">
        <v>3239</v>
      </c>
      <c r="C90" s="35" t="s">
        <v>48</v>
      </c>
      <c r="D90" s="36">
        <v>0</v>
      </c>
      <c r="E90" s="45">
        <f t="shared" si="50"/>
        <v>0</v>
      </c>
      <c r="F90" s="262">
        <v>2000</v>
      </c>
      <c r="G90" s="59">
        <f t="shared" si="51"/>
        <v>265.44561682925212</v>
      </c>
      <c r="H90" s="130">
        <v>2000</v>
      </c>
      <c r="I90" s="61">
        <f t="shared" si="52"/>
        <v>265.44561682925212</v>
      </c>
    </row>
    <row r="91" spans="1:9" ht="15" x14ac:dyDescent="0.25">
      <c r="A91" s="18"/>
      <c r="B91" s="83">
        <v>329</v>
      </c>
      <c r="C91" s="4" t="s">
        <v>92</v>
      </c>
      <c r="D91" s="88">
        <f t="shared" ref="D91:I91" si="53">SUM(D92)</f>
        <v>0</v>
      </c>
      <c r="E91" s="47">
        <f t="shared" si="53"/>
        <v>0</v>
      </c>
      <c r="F91" s="250">
        <f t="shared" si="53"/>
        <v>2000</v>
      </c>
      <c r="G91" s="58">
        <f t="shared" si="53"/>
        <v>265.44561682925212</v>
      </c>
      <c r="H91" s="129">
        <f t="shared" si="53"/>
        <v>2000</v>
      </c>
      <c r="I91" s="60">
        <f t="shared" si="53"/>
        <v>265.44561682925212</v>
      </c>
    </row>
    <row r="92" spans="1:9" x14ac:dyDescent="0.25">
      <c r="A92" s="18"/>
      <c r="B92" s="84">
        <v>3299</v>
      </c>
      <c r="C92" s="35" t="s">
        <v>178</v>
      </c>
      <c r="D92" s="36">
        <v>0</v>
      </c>
      <c r="E92" s="45">
        <f t="shared" ref="E92" si="54">PRODUCT(D92/7.5345)</f>
        <v>0</v>
      </c>
      <c r="F92" s="262">
        <v>2000</v>
      </c>
      <c r="G92" s="59">
        <f t="shared" ref="G92" si="55">PRODUCT(F92/7.5345)</f>
        <v>265.44561682925212</v>
      </c>
      <c r="H92" s="130">
        <v>2000</v>
      </c>
      <c r="I92" s="61">
        <f t="shared" ref="I92" si="56">H92/7.5345</f>
        <v>265.44561682925212</v>
      </c>
    </row>
    <row r="93" spans="1:9" ht="15.75" customHeight="1" x14ac:dyDescent="0.25">
      <c r="A93" s="211" t="s">
        <v>10</v>
      </c>
      <c r="B93" s="212">
        <v>53082</v>
      </c>
      <c r="C93" s="213" t="s">
        <v>13</v>
      </c>
      <c r="D93" s="220">
        <f>SUM(D94+D99+D101)</f>
        <v>0</v>
      </c>
      <c r="E93" s="225">
        <f>SUM(E94+E99+E101)</f>
        <v>0</v>
      </c>
      <c r="F93" s="220">
        <f>SUM(F94+F96+F99+F101)</f>
        <v>8740</v>
      </c>
      <c r="G93" s="217">
        <f>SUM(G94+G96+G99+G101)</f>
        <v>1159.9973455438317</v>
      </c>
      <c r="H93" s="223">
        <f>SUM(H94+H96+H99+H101)</f>
        <v>8740</v>
      </c>
      <c r="I93" s="219">
        <f>SUM(I94+I96+I99+I101)</f>
        <v>1159.9973455438317</v>
      </c>
    </row>
    <row r="94" spans="1:9" ht="15.75" customHeight="1" x14ac:dyDescent="0.25">
      <c r="A94" s="214"/>
      <c r="B94" s="4">
        <v>311</v>
      </c>
      <c r="C94" s="4" t="s">
        <v>102</v>
      </c>
      <c r="D94" s="88">
        <f t="shared" ref="D94:I94" si="57">SUM(D95)</f>
        <v>0</v>
      </c>
      <c r="E94" s="89">
        <f t="shared" si="57"/>
        <v>0</v>
      </c>
      <c r="F94" s="252">
        <f t="shared" si="57"/>
        <v>2300</v>
      </c>
      <c r="G94" s="96">
        <f t="shared" si="57"/>
        <v>305.26245935363988</v>
      </c>
      <c r="H94" s="132">
        <f t="shared" si="57"/>
        <v>2300</v>
      </c>
      <c r="I94" s="60">
        <f t="shared" si="57"/>
        <v>305.26245935363988</v>
      </c>
    </row>
    <row r="95" spans="1:9" ht="15" x14ac:dyDescent="0.25">
      <c r="A95" s="214"/>
      <c r="B95" s="84">
        <v>3111</v>
      </c>
      <c r="C95" s="35" t="s">
        <v>184</v>
      </c>
      <c r="D95" s="36">
        <v>0</v>
      </c>
      <c r="E95" s="45">
        <f t="shared" ref="E95" si="58">PRODUCT(D95/7.5345)</f>
        <v>0</v>
      </c>
      <c r="F95" s="262">
        <v>2300</v>
      </c>
      <c r="G95" s="59">
        <f t="shared" ref="G95" si="59">PRODUCT(F95/7.5345)</f>
        <v>305.26245935363988</v>
      </c>
      <c r="H95" s="130">
        <v>2300</v>
      </c>
      <c r="I95" s="61">
        <f t="shared" ref="I95" si="60">H95/7.5345</f>
        <v>305.26245935363988</v>
      </c>
    </row>
    <row r="96" spans="1:9" ht="15" x14ac:dyDescent="0.25">
      <c r="A96" s="214"/>
      <c r="B96" s="83">
        <v>313</v>
      </c>
      <c r="C96" s="99" t="s">
        <v>95</v>
      </c>
      <c r="D96" s="88">
        <f t="shared" ref="D96:I96" si="61">SUM(D97:D98)</f>
        <v>0</v>
      </c>
      <c r="E96" s="47">
        <f t="shared" si="61"/>
        <v>0</v>
      </c>
      <c r="F96" s="250">
        <f t="shared" si="61"/>
        <v>440</v>
      </c>
      <c r="G96" s="58">
        <f t="shared" si="61"/>
        <v>58.398035702435465</v>
      </c>
      <c r="H96" s="129">
        <f t="shared" si="61"/>
        <v>440</v>
      </c>
      <c r="I96" s="60">
        <f t="shared" si="61"/>
        <v>58.398035702435465</v>
      </c>
    </row>
    <row r="97" spans="1:9" ht="15" x14ac:dyDescent="0.25">
      <c r="A97" s="214"/>
      <c r="B97" s="84">
        <v>3132</v>
      </c>
      <c r="C97" s="35" t="s">
        <v>185</v>
      </c>
      <c r="D97" s="36">
        <v>0</v>
      </c>
      <c r="E97" s="45">
        <f t="shared" ref="E97:E98" si="62">PRODUCT(D97/7.5345)</f>
        <v>0</v>
      </c>
      <c r="F97" s="262">
        <v>400</v>
      </c>
      <c r="G97" s="59">
        <f t="shared" ref="G97:G98" si="63">PRODUCT(F97/7.5345)</f>
        <v>53.089123365850419</v>
      </c>
      <c r="H97" s="130">
        <v>400</v>
      </c>
      <c r="I97" s="61">
        <f t="shared" ref="I97:I98" si="64">H97/7.5345</f>
        <v>53.089123365850419</v>
      </c>
    </row>
    <row r="98" spans="1:9" ht="15" x14ac:dyDescent="0.25">
      <c r="A98" s="214"/>
      <c r="B98" s="84">
        <v>3133</v>
      </c>
      <c r="C98" s="35" t="s">
        <v>186</v>
      </c>
      <c r="D98" s="36">
        <v>0</v>
      </c>
      <c r="E98" s="45">
        <f t="shared" si="62"/>
        <v>0</v>
      </c>
      <c r="F98" s="262">
        <v>40</v>
      </c>
      <c r="G98" s="59">
        <f t="shared" si="63"/>
        <v>5.3089123365850419</v>
      </c>
      <c r="H98" s="130">
        <v>40</v>
      </c>
      <c r="I98" s="61">
        <f t="shared" si="64"/>
        <v>5.3089123365850419</v>
      </c>
    </row>
    <row r="99" spans="1:9" ht="15" x14ac:dyDescent="0.25">
      <c r="A99" s="214"/>
      <c r="B99" s="83">
        <v>321</v>
      </c>
      <c r="C99" s="4" t="s">
        <v>89</v>
      </c>
      <c r="D99" s="88">
        <f t="shared" ref="D99:I99" si="65">SUM(D100)</f>
        <v>0</v>
      </c>
      <c r="E99" s="47">
        <f>SUM(E100)</f>
        <v>0</v>
      </c>
      <c r="F99" s="250">
        <f t="shared" si="65"/>
        <v>1000</v>
      </c>
      <c r="G99" s="58">
        <f t="shared" si="65"/>
        <v>132.72280841462606</v>
      </c>
      <c r="H99" s="129">
        <f t="shared" si="65"/>
        <v>1000</v>
      </c>
      <c r="I99" s="60">
        <f t="shared" si="65"/>
        <v>132.72280841462606</v>
      </c>
    </row>
    <row r="100" spans="1:9" ht="15" x14ac:dyDescent="0.25">
      <c r="A100" s="214"/>
      <c r="B100" s="84">
        <v>3211</v>
      </c>
      <c r="C100" s="35" t="s">
        <v>22</v>
      </c>
      <c r="D100" s="36">
        <v>0</v>
      </c>
      <c r="E100" s="45">
        <f t="shared" ref="E100" si="66">PRODUCT(D100/7.5345)</f>
        <v>0</v>
      </c>
      <c r="F100" s="262">
        <v>1000</v>
      </c>
      <c r="G100" s="59">
        <f t="shared" ref="G100" si="67">PRODUCT(F100/7.5345)</f>
        <v>132.72280841462606</v>
      </c>
      <c r="H100" s="130">
        <v>1000</v>
      </c>
      <c r="I100" s="61">
        <f t="shared" ref="I100" si="68">H100/7.5345</f>
        <v>132.72280841462606</v>
      </c>
    </row>
    <row r="101" spans="1:9" s="15" customFormat="1" ht="15" x14ac:dyDescent="0.25">
      <c r="A101" s="87"/>
      <c r="B101" s="4">
        <v>323</v>
      </c>
      <c r="C101" s="4" t="s">
        <v>90</v>
      </c>
      <c r="D101" s="88">
        <f t="shared" ref="D101:I101" si="69">SUM(D102)</f>
        <v>0</v>
      </c>
      <c r="E101" s="89">
        <f t="shared" si="69"/>
        <v>0</v>
      </c>
      <c r="F101" s="252">
        <f t="shared" si="69"/>
        <v>5000</v>
      </c>
      <c r="G101" s="96">
        <f t="shared" si="69"/>
        <v>663.61404207313024</v>
      </c>
      <c r="H101" s="132">
        <f t="shared" si="69"/>
        <v>5000</v>
      </c>
      <c r="I101" s="60">
        <f t="shared" si="69"/>
        <v>663.61404207313024</v>
      </c>
    </row>
    <row r="102" spans="1:9" x14ac:dyDescent="0.25">
      <c r="A102" s="18"/>
      <c r="B102" s="52">
        <v>3238</v>
      </c>
      <c r="C102" s="35" t="s">
        <v>155</v>
      </c>
      <c r="D102" s="36">
        <v>0</v>
      </c>
      <c r="E102" s="45">
        <f t="shared" ref="E102" si="70">PRODUCT(D102/7.5345)</f>
        <v>0</v>
      </c>
      <c r="F102" s="262">
        <v>5000</v>
      </c>
      <c r="G102" s="59">
        <f t="shared" ref="G102" si="71">PRODUCT(F102/7.5345)</f>
        <v>663.61404207313024</v>
      </c>
      <c r="H102" s="130">
        <v>5000</v>
      </c>
      <c r="I102" s="61">
        <f t="shared" ref="I102" si="72">H102/7.5345</f>
        <v>663.61404207313024</v>
      </c>
    </row>
    <row r="103" spans="1:9" ht="15" x14ac:dyDescent="0.25">
      <c r="A103" s="211" t="s">
        <v>10</v>
      </c>
      <c r="B103" s="212">
        <v>58400</v>
      </c>
      <c r="C103" s="213" t="s">
        <v>157</v>
      </c>
      <c r="D103" s="220">
        <f t="shared" ref="D103:I103" si="73">SUM(D104+D106+D108)</f>
        <v>0</v>
      </c>
      <c r="E103" s="225">
        <f t="shared" si="73"/>
        <v>0</v>
      </c>
      <c r="F103" s="220">
        <f t="shared" si="73"/>
        <v>63250</v>
      </c>
      <c r="G103" s="217">
        <f t="shared" si="73"/>
        <v>8394.717632225098</v>
      </c>
      <c r="H103" s="223">
        <f t="shared" si="73"/>
        <v>63250</v>
      </c>
      <c r="I103" s="219">
        <f t="shared" si="73"/>
        <v>8394.717632225098</v>
      </c>
    </row>
    <row r="104" spans="1:9" ht="15" x14ac:dyDescent="0.25">
      <c r="A104" s="214"/>
      <c r="B104" s="84">
        <v>321</v>
      </c>
      <c r="C104" s="4" t="s">
        <v>89</v>
      </c>
      <c r="D104" s="88">
        <f t="shared" ref="D104:I104" si="74">SUM(D105)</f>
        <v>0</v>
      </c>
      <c r="E104" s="47">
        <f t="shared" si="74"/>
        <v>0</v>
      </c>
      <c r="F104" s="250">
        <f t="shared" si="74"/>
        <v>28000</v>
      </c>
      <c r="G104" s="58">
        <f t="shared" si="74"/>
        <v>3716.2386356095294</v>
      </c>
      <c r="H104" s="129">
        <f t="shared" si="74"/>
        <v>28000</v>
      </c>
      <c r="I104" s="60">
        <f t="shared" si="74"/>
        <v>3716.2386356095294</v>
      </c>
    </row>
    <row r="105" spans="1:9" ht="15" x14ac:dyDescent="0.25">
      <c r="A105" s="214"/>
      <c r="B105" s="84">
        <v>3211</v>
      </c>
      <c r="C105" s="35" t="s">
        <v>22</v>
      </c>
      <c r="D105" s="36">
        <v>0</v>
      </c>
      <c r="E105" s="45">
        <f t="shared" ref="E105" si="75">PRODUCT(D105/7.5345)</f>
        <v>0</v>
      </c>
      <c r="F105" s="262">
        <v>28000</v>
      </c>
      <c r="G105" s="59">
        <f t="shared" ref="G105" si="76">PRODUCT(F105/7.5345)</f>
        <v>3716.2386356095294</v>
      </c>
      <c r="H105" s="130">
        <v>28000</v>
      </c>
      <c r="I105" s="61">
        <f t="shared" ref="I105" si="77">H105/7.5345</f>
        <v>3716.2386356095294</v>
      </c>
    </row>
    <row r="106" spans="1:9" ht="15" x14ac:dyDescent="0.25">
      <c r="A106" s="214"/>
      <c r="B106" s="4">
        <v>323</v>
      </c>
      <c r="C106" s="4" t="s">
        <v>90</v>
      </c>
      <c r="D106" s="88">
        <f>SUM(D107)</f>
        <v>0</v>
      </c>
      <c r="E106" s="89">
        <f t="shared" ref="E106:I106" si="78">SUM(E107)</f>
        <v>0</v>
      </c>
      <c r="F106" s="252">
        <f t="shared" si="78"/>
        <v>35000</v>
      </c>
      <c r="G106" s="96">
        <f t="shared" si="78"/>
        <v>4645.298294511912</v>
      </c>
      <c r="H106" s="132">
        <f t="shared" si="78"/>
        <v>35000</v>
      </c>
      <c r="I106" s="60">
        <f t="shared" si="78"/>
        <v>4645.298294511912</v>
      </c>
    </row>
    <row r="107" spans="1:9" ht="15" x14ac:dyDescent="0.2">
      <c r="A107" s="214"/>
      <c r="B107" s="200">
        <v>3231</v>
      </c>
      <c r="C107" s="199" t="s">
        <v>34</v>
      </c>
      <c r="D107" s="36">
        <v>0</v>
      </c>
      <c r="E107" s="45">
        <f t="shared" ref="E107" si="79">PRODUCT(D107/7.5345)</f>
        <v>0</v>
      </c>
      <c r="F107" s="262">
        <v>35000</v>
      </c>
      <c r="G107" s="59">
        <f t="shared" ref="G107" si="80">PRODUCT(F107/7.5345)</f>
        <v>4645.298294511912</v>
      </c>
      <c r="H107" s="130">
        <v>35000</v>
      </c>
      <c r="I107" s="61">
        <f>H107/7.5345</f>
        <v>4645.298294511912</v>
      </c>
    </row>
    <row r="108" spans="1:9" ht="15" x14ac:dyDescent="0.25">
      <c r="A108" s="214"/>
      <c r="B108" s="83">
        <v>324</v>
      </c>
      <c r="C108" s="99" t="s">
        <v>216</v>
      </c>
      <c r="D108" s="88">
        <f t="shared" ref="D108:I108" si="81">SUM(D109)</f>
        <v>0</v>
      </c>
      <c r="E108" s="47">
        <f t="shared" si="81"/>
        <v>0</v>
      </c>
      <c r="F108" s="250">
        <f t="shared" si="81"/>
        <v>250</v>
      </c>
      <c r="G108" s="58">
        <f t="shared" si="81"/>
        <v>33.180702103656515</v>
      </c>
      <c r="H108" s="129">
        <f t="shared" si="81"/>
        <v>250</v>
      </c>
      <c r="I108" s="60">
        <f t="shared" si="81"/>
        <v>33.180702103656515</v>
      </c>
    </row>
    <row r="109" spans="1:9" ht="15" x14ac:dyDescent="0.25">
      <c r="A109" s="214"/>
      <c r="B109" s="84">
        <v>3241</v>
      </c>
      <c r="C109" s="35" t="s">
        <v>179</v>
      </c>
      <c r="D109" s="36">
        <v>0</v>
      </c>
      <c r="E109" s="45">
        <f t="shared" ref="E109" si="82">PRODUCT(D109/7.5345)</f>
        <v>0</v>
      </c>
      <c r="F109" s="262">
        <v>250</v>
      </c>
      <c r="G109" s="59">
        <f t="shared" ref="G109" si="83">PRODUCT(F109/7.5345)</f>
        <v>33.180702103656515</v>
      </c>
      <c r="H109" s="130">
        <v>250</v>
      </c>
      <c r="I109" s="61">
        <f t="shared" ref="I109" si="84">H109/7.5345</f>
        <v>33.180702103656515</v>
      </c>
    </row>
    <row r="110" spans="1:9" ht="24.75" customHeight="1" x14ac:dyDescent="0.25">
      <c r="A110" s="201" t="s">
        <v>145</v>
      </c>
      <c r="B110" s="202" t="s">
        <v>75</v>
      </c>
      <c r="C110" s="207" t="s">
        <v>76</v>
      </c>
      <c r="D110" s="208">
        <f>D111</f>
        <v>5519771.0600000005</v>
      </c>
      <c r="E110" s="209">
        <f t="shared" ref="E110:I110" si="85">E111</f>
        <v>699657.88174397766</v>
      </c>
      <c r="F110" s="208">
        <f t="shared" si="85"/>
        <v>6781750</v>
      </c>
      <c r="G110" s="204">
        <f t="shared" si="85"/>
        <v>900092.90596589004</v>
      </c>
      <c r="H110" s="210">
        <f t="shared" si="85"/>
        <v>6902000</v>
      </c>
      <c r="I110" s="206">
        <f t="shared" si="85"/>
        <v>916052.82367774891</v>
      </c>
    </row>
    <row r="111" spans="1:9" ht="15" x14ac:dyDescent="0.25">
      <c r="A111" s="211" t="s">
        <v>10</v>
      </c>
      <c r="B111" s="212">
        <v>53082</v>
      </c>
      <c r="C111" s="213" t="s">
        <v>13</v>
      </c>
      <c r="D111" s="220">
        <f>SUM(D112+D115+D117+D122+D126+D128+D130)</f>
        <v>5519771.0600000005</v>
      </c>
      <c r="E111" s="225">
        <f t="shared" ref="E111:I111" si="86">SUM(E112+E115+E117+E122)</f>
        <v>699657.88174397766</v>
      </c>
      <c r="F111" s="220">
        <f>SUM(F112+F115+F117+F122+F124+F126+F128+F130)</f>
        <v>6781750</v>
      </c>
      <c r="G111" s="217">
        <f>SUM(G112+G115+G117+G122+G124+G126+G128+G130)</f>
        <v>900092.90596589004</v>
      </c>
      <c r="H111" s="223">
        <f t="shared" si="86"/>
        <v>6902000</v>
      </c>
      <c r="I111" s="219">
        <f t="shared" si="86"/>
        <v>916052.82367774891</v>
      </c>
    </row>
    <row r="112" spans="1:9" s="20" customFormat="1" ht="15" x14ac:dyDescent="0.25">
      <c r="A112" s="79"/>
      <c r="B112" s="4">
        <v>311</v>
      </c>
      <c r="C112" s="4" t="s">
        <v>94</v>
      </c>
      <c r="D112" s="95">
        <f>D113</f>
        <v>3567267.64</v>
      </c>
      <c r="E112" s="47">
        <f t="shared" ref="E112:G112" si="87">E113</f>
        <v>473457.77954741521</v>
      </c>
      <c r="F112" s="252">
        <f t="shared" si="87"/>
        <v>4720000</v>
      </c>
      <c r="G112" s="58">
        <f t="shared" si="87"/>
        <v>626451.65571703494</v>
      </c>
      <c r="H112" s="131">
        <f>SUM(H113:H114)</f>
        <v>4800000</v>
      </c>
      <c r="I112" s="62">
        <f>I113+I114</f>
        <v>637069.48039020505</v>
      </c>
    </row>
    <row r="113" spans="1:9" x14ac:dyDescent="0.25">
      <c r="A113" s="18"/>
      <c r="B113" s="52" t="s">
        <v>69</v>
      </c>
      <c r="C113" s="35" t="s">
        <v>70</v>
      </c>
      <c r="D113" s="36">
        <v>3567267.64</v>
      </c>
      <c r="E113" s="45">
        <f t="shared" ref="E113:E121" si="88">PRODUCT(D113/7.5345)</f>
        <v>473457.77954741521</v>
      </c>
      <c r="F113" s="262">
        <v>4720000</v>
      </c>
      <c r="G113" s="59">
        <f t="shared" ref="G113:G121" si="89">PRODUCT(F113/7.5345)</f>
        <v>626451.65571703494</v>
      </c>
      <c r="H113" s="130">
        <v>4800000</v>
      </c>
      <c r="I113" s="61">
        <f>H113/7.5345</f>
        <v>637069.48039020505</v>
      </c>
    </row>
    <row r="114" spans="1:9" s="154" customFormat="1" x14ac:dyDescent="0.25">
      <c r="A114" s="147"/>
      <c r="B114" s="148" t="s">
        <v>69</v>
      </c>
      <c r="C114" s="146" t="s">
        <v>168</v>
      </c>
      <c r="D114" s="149">
        <v>0</v>
      </c>
      <c r="E114" s="150">
        <v>0</v>
      </c>
      <c r="F114" s="264">
        <v>0</v>
      </c>
      <c r="G114" s="151">
        <v>0</v>
      </c>
      <c r="H114" s="152">
        <v>0</v>
      </c>
      <c r="I114" s="61">
        <f>H114/7.5345</f>
        <v>0</v>
      </c>
    </row>
    <row r="115" spans="1:9" s="15" customFormat="1" ht="15" x14ac:dyDescent="0.25">
      <c r="A115" s="87"/>
      <c r="B115" s="4">
        <v>312</v>
      </c>
      <c r="C115" s="4" t="s">
        <v>96</v>
      </c>
      <c r="D115" s="88">
        <f>D116</f>
        <v>626995.04</v>
      </c>
      <c r="E115" s="89">
        <f t="shared" ref="E115:I115" si="90">E116</f>
        <v>83216.5425708408</v>
      </c>
      <c r="F115" s="252">
        <f t="shared" si="90"/>
        <v>250000</v>
      </c>
      <c r="G115" s="96">
        <f t="shared" si="90"/>
        <v>33180.702103656513</v>
      </c>
      <c r="H115" s="132">
        <f t="shared" si="90"/>
        <v>250000</v>
      </c>
      <c r="I115" s="60">
        <f t="shared" si="90"/>
        <v>33180.702103656513</v>
      </c>
    </row>
    <row r="116" spans="1:9" x14ac:dyDescent="0.25">
      <c r="A116" s="18"/>
      <c r="B116" s="52" t="s">
        <v>77</v>
      </c>
      <c r="C116" s="35" t="s">
        <v>78</v>
      </c>
      <c r="D116" s="36">
        <v>626995.04</v>
      </c>
      <c r="E116" s="45">
        <f t="shared" si="88"/>
        <v>83216.5425708408</v>
      </c>
      <c r="F116" s="262">
        <v>250000</v>
      </c>
      <c r="G116" s="59">
        <f t="shared" si="89"/>
        <v>33180.702103656513</v>
      </c>
      <c r="H116" s="130">
        <v>250000</v>
      </c>
      <c r="I116" s="61">
        <f>H116/7.5345</f>
        <v>33180.702103656513</v>
      </c>
    </row>
    <row r="117" spans="1:9" s="15" customFormat="1" ht="15" x14ac:dyDescent="0.25">
      <c r="A117" s="87"/>
      <c r="B117" s="4">
        <v>313</v>
      </c>
      <c r="C117" s="4" t="s">
        <v>95</v>
      </c>
      <c r="D117" s="88">
        <f>SUM(D118:D121)</f>
        <v>1306811.3999999999</v>
      </c>
      <c r="E117" s="89">
        <f t="shared" ref="E117:G117" si="91">E119+E121</f>
        <v>142983.55962572165</v>
      </c>
      <c r="F117" s="252">
        <f t="shared" si="91"/>
        <v>1672000</v>
      </c>
      <c r="G117" s="96">
        <f t="shared" si="91"/>
        <v>221912.53566925475</v>
      </c>
      <c r="H117" s="131">
        <f>SUM(H119:H121)</f>
        <v>1752000</v>
      </c>
      <c r="I117" s="60">
        <f>I119+I120+I121</f>
        <v>232530.36034242483</v>
      </c>
    </row>
    <row r="118" spans="1:9" s="15" customFormat="1" ht="15" x14ac:dyDescent="0.25">
      <c r="A118" s="87"/>
      <c r="B118" s="4">
        <v>3131</v>
      </c>
      <c r="C118" s="35" t="s">
        <v>72</v>
      </c>
      <c r="D118" s="88">
        <v>229501.77</v>
      </c>
      <c r="E118" s="89"/>
      <c r="F118" s="250"/>
      <c r="G118" s="96"/>
      <c r="H118" s="129"/>
      <c r="I118" s="60"/>
    </row>
    <row r="119" spans="1:9" x14ac:dyDescent="0.25">
      <c r="A119" s="18"/>
      <c r="B119" s="52" t="s">
        <v>71</v>
      </c>
      <c r="C119" s="35" t="s">
        <v>72</v>
      </c>
      <c r="D119" s="36">
        <v>1077309.6299999999</v>
      </c>
      <c r="E119" s="45">
        <f t="shared" si="88"/>
        <v>142983.55962572165</v>
      </c>
      <c r="F119" s="262">
        <v>1672000</v>
      </c>
      <c r="G119" s="59">
        <f t="shared" si="89"/>
        <v>221912.53566925475</v>
      </c>
      <c r="H119" s="130">
        <v>1752000</v>
      </c>
      <c r="I119" s="61">
        <f>H119/7.5345</f>
        <v>232530.36034242483</v>
      </c>
    </row>
    <row r="120" spans="1:9" s="154" customFormat="1" x14ac:dyDescent="0.25">
      <c r="A120" s="147"/>
      <c r="B120" s="148">
        <v>3132</v>
      </c>
      <c r="C120" s="146" t="s">
        <v>169</v>
      </c>
      <c r="D120" s="149">
        <v>0</v>
      </c>
      <c r="E120" s="150">
        <v>0</v>
      </c>
      <c r="F120" s="264">
        <v>0</v>
      </c>
      <c r="G120" s="151">
        <v>0</v>
      </c>
      <c r="H120" s="152">
        <v>0</v>
      </c>
      <c r="I120" s="61">
        <f>H120/7.5345</f>
        <v>0</v>
      </c>
    </row>
    <row r="121" spans="1:9" s="154" customFormat="1" x14ac:dyDescent="0.25">
      <c r="A121" s="147"/>
      <c r="B121" s="148">
        <v>3133</v>
      </c>
      <c r="C121" s="146" t="s">
        <v>170</v>
      </c>
      <c r="D121" s="149">
        <v>0</v>
      </c>
      <c r="E121" s="150">
        <f t="shared" si="88"/>
        <v>0</v>
      </c>
      <c r="F121" s="264">
        <v>0</v>
      </c>
      <c r="G121" s="151">
        <f t="shared" si="89"/>
        <v>0</v>
      </c>
      <c r="H121" s="152">
        <v>0</v>
      </c>
      <c r="I121" s="153">
        <f>H121/7.5345</f>
        <v>0</v>
      </c>
    </row>
    <row r="122" spans="1:9" s="154" customFormat="1" x14ac:dyDescent="0.25">
      <c r="A122" s="147"/>
      <c r="B122" s="238">
        <v>321</v>
      </c>
      <c r="C122" s="239" t="s">
        <v>89</v>
      </c>
      <c r="D122" s="245">
        <f t="shared" ref="D122:I130" si="92">SUM(D123)</f>
        <v>0</v>
      </c>
      <c r="E122" s="246">
        <f t="shared" si="92"/>
        <v>0</v>
      </c>
      <c r="F122" s="265">
        <f t="shared" si="92"/>
        <v>100000</v>
      </c>
      <c r="G122" s="247">
        <f t="shared" si="92"/>
        <v>13272.280841462605</v>
      </c>
      <c r="H122" s="248">
        <f t="shared" si="92"/>
        <v>100000</v>
      </c>
      <c r="I122" s="249">
        <f t="shared" si="92"/>
        <v>13272.280841462605</v>
      </c>
    </row>
    <row r="123" spans="1:9" s="154" customFormat="1" x14ac:dyDescent="0.25">
      <c r="A123" s="147"/>
      <c r="B123" s="148">
        <v>3212</v>
      </c>
      <c r="C123" s="146" t="s">
        <v>187</v>
      </c>
      <c r="D123" s="149">
        <v>0</v>
      </c>
      <c r="E123" s="150">
        <f t="shared" ref="E123" si="93">PRODUCT(D123/7.5345)</f>
        <v>0</v>
      </c>
      <c r="F123" s="264">
        <v>100000</v>
      </c>
      <c r="G123" s="151">
        <f t="shared" ref="G123" si="94">PRODUCT(F123/7.5345)</f>
        <v>13272.280841462605</v>
      </c>
      <c r="H123" s="152">
        <v>100000</v>
      </c>
      <c r="I123" s="153">
        <f>H123/7.5345</f>
        <v>13272.280841462605</v>
      </c>
    </row>
    <row r="124" spans="1:9" s="154" customFormat="1" ht="15" x14ac:dyDescent="0.25">
      <c r="A124" s="147"/>
      <c r="B124" s="238">
        <v>323</v>
      </c>
      <c r="C124" s="4" t="s">
        <v>90</v>
      </c>
      <c r="D124" s="245">
        <f t="shared" si="92"/>
        <v>0</v>
      </c>
      <c r="E124" s="246">
        <f t="shared" si="92"/>
        <v>0</v>
      </c>
      <c r="F124" s="265">
        <f t="shared" si="92"/>
        <v>10750</v>
      </c>
      <c r="G124" s="247">
        <f t="shared" si="92"/>
        <v>1426.77019045723</v>
      </c>
      <c r="H124" s="248">
        <f t="shared" si="92"/>
        <v>0</v>
      </c>
      <c r="I124" s="249">
        <f t="shared" si="92"/>
        <v>0</v>
      </c>
    </row>
    <row r="125" spans="1:9" s="154" customFormat="1" x14ac:dyDescent="0.25">
      <c r="A125" s="147"/>
      <c r="B125" s="148">
        <v>3239</v>
      </c>
      <c r="C125" s="146" t="s">
        <v>48</v>
      </c>
      <c r="D125" s="149">
        <v>0</v>
      </c>
      <c r="E125" s="150">
        <f t="shared" ref="E125" si="95">PRODUCT(D125/7.5345)</f>
        <v>0</v>
      </c>
      <c r="F125" s="264">
        <v>10750</v>
      </c>
      <c r="G125" s="151">
        <f t="shared" ref="G125" si="96">PRODUCT(F125/7.5345)</f>
        <v>1426.77019045723</v>
      </c>
      <c r="H125" s="152">
        <v>0</v>
      </c>
      <c r="I125" s="153">
        <f>H125/7.5345</f>
        <v>0</v>
      </c>
    </row>
    <row r="126" spans="1:9" s="154" customFormat="1" ht="15" x14ac:dyDescent="0.25">
      <c r="A126" s="147"/>
      <c r="B126" s="238">
        <v>329</v>
      </c>
      <c r="C126" s="4" t="s">
        <v>92</v>
      </c>
      <c r="D126" s="245">
        <f t="shared" si="92"/>
        <v>11093.09</v>
      </c>
      <c r="E126" s="246">
        <f t="shared" si="92"/>
        <v>1472.3060587962041</v>
      </c>
      <c r="F126" s="265">
        <f t="shared" si="92"/>
        <v>12000</v>
      </c>
      <c r="G126" s="247">
        <f t="shared" si="92"/>
        <v>1592.6737009755125</v>
      </c>
      <c r="H126" s="248">
        <f t="shared" si="92"/>
        <v>0</v>
      </c>
      <c r="I126" s="249">
        <f t="shared" si="92"/>
        <v>0</v>
      </c>
    </row>
    <row r="127" spans="1:9" s="154" customFormat="1" x14ac:dyDescent="0.25">
      <c r="A127" s="147"/>
      <c r="B127" s="148">
        <v>3295</v>
      </c>
      <c r="C127" s="146" t="s">
        <v>54</v>
      </c>
      <c r="D127" s="149">
        <v>11093.09</v>
      </c>
      <c r="E127" s="150">
        <f t="shared" ref="E127" si="97">PRODUCT(D127/7.5345)</f>
        <v>1472.3060587962041</v>
      </c>
      <c r="F127" s="264">
        <v>12000</v>
      </c>
      <c r="G127" s="151">
        <f t="shared" ref="G127" si="98">PRODUCT(F127/7.5345)</f>
        <v>1592.6737009755125</v>
      </c>
      <c r="H127" s="152">
        <v>0</v>
      </c>
      <c r="I127" s="153">
        <f>H127/7.5345</f>
        <v>0</v>
      </c>
    </row>
    <row r="128" spans="1:9" s="154" customFormat="1" ht="15" x14ac:dyDescent="0.25">
      <c r="A128" s="147"/>
      <c r="B128" s="238">
        <v>343</v>
      </c>
      <c r="C128" s="4" t="s">
        <v>93</v>
      </c>
      <c r="D128" s="245">
        <f t="shared" si="92"/>
        <v>2576.11</v>
      </c>
      <c r="E128" s="246">
        <f t="shared" si="92"/>
        <v>341.9085539850023</v>
      </c>
      <c r="F128" s="265">
        <f t="shared" si="92"/>
        <v>7000</v>
      </c>
      <c r="G128" s="247">
        <f t="shared" si="92"/>
        <v>929.05965890238235</v>
      </c>
      <c r="H128" s="248">
        <f t="shared" si="92"/>
        <v>0</v>
      </c>
      <c r="I128" s="249">
        <f t="shared" si="92"/>
        <v>0</v>
      </c>
    </row>
    <row r="129" spans="1:9" s="154" customFormat="1" x14ac:dyDescent="0.25">
      <c r="A129" s="147"/>
      <c r="B129" s="148">
        <v>3433</v>
      </c>
      <c r="C129" s="146" t="s">
        <v>226</v>
      </c>
      <c r="D129" s="149">
        <v>2576.11</v>
      </c>
      <c r="E129" s="150">
        <f t="shared" ref="E129" si="99">PRODUCT(D129/7.5345)</f>
        <v>341.9085539850023</v>
      </c>
      <c r="F129" s="264">
        <v>7000</v>
      </c>
      <c r="G129" s="151">
        <f t="shared" ref="G129" si="100">PRODUCT(F129/7.5345)</f>
        <v>929.05965890238235</v>
      </c>
      <c r="H129" s="152">
        <v>0</v>
      </c>
      <c r="I129" s="153">
        <f>H129/7.5345</f>
        <v>0</v>
      </c>
    </row>
    <row r="130" spans="1:9" s="154" customFormat="1" ht="15" x14ac:dyDescent="0.25">
      <c r="A130" s="147"/>
      <c r="B130" s="238">
        <v>383</v>
      </c>
      <c r="C130" s="4" t="s">
        <v>227</v>
      </c>
      <c r="D130" s="245">
        <f t="shared" si="92"/>
        <v>5027.78</v>
      </c>
      <c r="E130" s="246">
        <f t="shared" si="92"/>
        <v>667.30108169088851</v>
      </c>
      <c r="F130" s="265">
        <f t="shared" si="92"/>
        <v>10000</v>
      </c>
      <c r="G130" s="247">
        <f t="shared" si="92"/>
        <v>1327.2280841462605</v>
      </c>
      <c r="H130" s="248">
        <f t="shared" si="92"/>
        <v>0</v>
      </c>
      <c r="I130" s="249">
        <f t="shared" si="92"/>
        <v>0</v>
      </c>
    </row>
    <row r="131" spans="1:9" s="154" customFormat="1" x14ac:dyDescent="0.25">
      <c r="A131" s="147"/>
      <c r="B131" s="148">
        <v>3831</v>
      </c>
      <c r="C131" s="146" t="s">
        <v>226</v>
      </c>
      <c r="D131" s="149">
        <v>5027.78</v>
      </c>
      <c r="E131" s="150">
        <f t="shared" ref="E131" si="101">PRODUCT(D131/7.5345)</f>
        <v>667.30108169088851</v>
      </c>
      <c r="F131" s="264">
        <v>10000</v>
      </c>
      <c r="G131" s="151">
        <f t="shared" ref="G131" si="102">PRODUCT(F131/7.5345)</f>
        <v>1327.2280841462605</v>
      </c>
      <c r="H131" s="152">
        <v>0</v>
      </c>
      <c r="I131" s="153">
        <f>H131/7.5345</f>
        <v>0</v>
      </c>
    </row>
    <row r="132" spans="1:9" ht="42" customHeight="1" x14ac:dyDescent="0.25">
      <c r="A132" s="63">
        <v>2301</v>
      </c>
      <c r="B132" s="63" t="s">
        <v>16</v>
      </c>
      <c r="C132" s="77" t="s">
        <v>79</v>
      </c>
      <c r="D132" s="64">
        <f t="shared" ref="D132:I132" si="103">SUM(D133+D139+D161+D186+D193+D201+D223)</f>
        <v>17523.28</v>
      </c>
      <c r="E132" s="104">
        <f t="shared" si="103"/>
        <v>2325.7389342358483</v>
      </c>
      <c r="F132" s="266">
        <f t="shared" si="103"/>
        <v>170172.43</v>
      </c>
      <c r="G132" s="104">
        <f t="shared" si="103"/>
        <v>22585.762824341364</v>
      </c>
      <c r="H132" s="139">
        <f t="shared" si="103"/>
        <v>275377.27</v>
      </c>
      <c r="I132" s="94">
        <f t="shared" si="103"/>
        <v>36548.844647952756</v>
      </c>
    </row>
    <row r="133" spans="1:9" s="154" customFormat="1" ht="25.5" customHeight="1" x14ac:dyDescent="0.25">
      <c r="A133" s="201" t="s">
        <v>145</v>
      </c>
      <c r="B133" s="202" t="s">
        <v>188</v>
      </c>
      <c r="C133" s="207" t="s">
        <v>189</v>
      </c>
      <c r="D133" s="208">
        <f>D134</f>
        <v>0</v>
      </c>
      <c r="E133" s="204">
        <f t="shared" ref="E133:I133" si="104">E134</f>
        <v>0</v>
      </c>
      <c r="F133" s="208">
        <f t="shared" si="104"/>
        <v>50878.14</v>
      </c>
      <c r="G133" s="204">
        <f t="shared" si="104"/>
        <v>6752.6896277125215</v>
      </c>
      <c r="H133" s="226">
        <f t="shared" si="104"/>
        <v>156084.70000000001</v>
      </c>
      <c r="I133" s="206">
        <f t="shared" si="104"/>
        <v>20715.999734554385</v>
      </c>
    </row>
    <row r="134" spans="1:9" s="154" customFormat="1" ht="15" x14ac:dyDescent="0.25">
      <c r="A134" s="211" t="s">
        <v>10</v>
      </c>
      <c r="B134" s="212">
        <v>1101</v>
      </c>
      <c r="C134" s="213" t="s">
        <v>190</v>
      </c>
      <c r="D134" s="220">
        <f t="shared" ref="D134:I137" si="105">SUM(D135)</f>
        <v>0</v>
      </c>
      <c r="E134" s="217">
        <f t="shared" si="105"/>
        <v>0</v>
      </c>
      <c r="F134" s="220">
        <f>SUM(F137)</f>
        <v>50878.14</v>
      </c>
      <c r="G134" s="217">
        <f>SUM(G135+G137)</f>
        <v>6752.6896277125215</v>
      </c>
      <c r="H134" s="227">
        <f t="shared" si="105"/>
        <v>156084.70000000001</v>
      </c>
      <c r="I134" s="219">
        <f t="shared" si="105"/>
        <v>20715.999734554385</v>
      </c>
    </row>
    <row r="135" spans="1:9" s="15" customFormat="1" ht="15" x14ac:dyDescent="0.25">
      <c r="A135" s="87"/>
      <c r="B135" s="4">
        <v>321</v>
      </c>
      <c r="C135" s="239" t="s">
        <v>89</v>
      </c>
      <c r="D135" s="149">
        <f t="shared" si="105"/>
        <v>0</v>
      </c>
      <c r="E135" s="89">
        <f t="shared" si="105"/>
        <v>0</v>
      </c>
      <c r="F135" s="252">
        <f t="shared" si="105"/>
        <v>0</v>
      </c>
      <c r="G135" s="96">
        <f t="shared" si="105"/>
        <v>0</v>
      </c>
      <c r="H135" s="132">
        <f t="shared" si="105"/>
        <v>156084.70000000001</v>
      </c>
      <c r="I135" s="60">
        <f t="shared" si="105"/>
        <v>20715.999734554385</v>
      </c>
    </row>
    <row r="136" spans="1:9" s="154" customFormat="1" x14ac:dyDescent="0.25">
      <c r="A136" s="147"/>
      <c r="B136" s="148">
        <v>3212</v>
      </c>
      <c r="C136" s="146" t="s">
        <v>187</v>
      </c>
      <c r="D136" s="149">
        <v>0</v>
      </c>
      <c r="E136" s="150">
        <f t="shared" ref="E136" si="106">PRODUCT(D136/7.5345)</f>
        <v>0</v>
      </c>
      <c r="F136" s="264">
        <v>0</v>
      </c>
      <c r="G136" s="151">
        <f t="shared" ref="G136" si="107">PRODUCT(F136/7.5345)</f>
        <v>0</v>
      </c>
      <c r="H136" s="152">
        <v>156084.70000000001</v>
      </c>
      <c r="I136" s="153">
        <f>H136/7.5345</f>
        <v>20715.999734554385</v>
      </c>
    </row>
    <row r="137" spans="1:9" s="15" customFormat="1" ht="15" x14ac:dyDescent="0.25">
      <c r="A137" s="87"/>
      <c r="B137" s="4">
        <v>322</v>
      </c>
      <c r="C137" s="4" t="s">
        <v>91</v>
      </c>
      <c r="D137" s="149">
        <f t="shared" si="105"/>
        <v>0</v>
      </c>
      <c r="E137" s="89">
        <f t="shared" si="105"/>
        <v>0</v>
      </c>
      <c r="F137" s="252">
        <f t="shared" si="105"/>
        <v>50878.14</v>
      </c>
      <c r="G137" s="96">
        <f t="shared" si="105"/>
        <v>6752.6896277125215</v>
      </c>
      <c r="H137" s="132">
        <f t="shared" si="105"/>
        <v>0</v>
      </c>
      <c r="I137" s="60">
        <f t="shared" si="105"/>
        <v>0</v>
      </c>
    </row>
    <row r="138" spans="1:9" s="154" customFormat="1" x14ac:dyDescent="0.25">
      <c r="A138" s="147"/>
      <c r="B138" s="148">
        <v>3223</v>
      </c>
      <c r="C138" s="146" t="s">
        <v>153</v>
      </c>
      <c r="D138" s="149">
        <v>0</v>
      </c>
      <c r="E138" s="150">
        <f t="shared" ref="E138" si="108">PRODUCT(D138/7.5345)</f>
        <v>0</v>
      </c>
      <c r="F138" s="264">
        <v>50878.14</v>
      </c>
      <c r="G138" s="151">
        <f t="shared" ref="G138" si="109">PRODUCT(F138/7.5345)</f>
        <v>6752.6896277125215</v>
      </c>
      <c r="H138" s="152">
        <v>0</v>
      </c>
      <c r="I138" s="153">
        <f>H138/7.5345</f>
        <v>0</v>
      </c>
    </row>
    <row r="139" spans="1:9" s="19" customFormat="1" ht="24.75" customHeight="1" x14ac:dyDescent="0.25">
      <c r="A139" s="201" t="s">
        <v>145</v>
      </c>
      <c r="B139" s="202" t="s">
        <v>128</v>
      </c>
      <c r="C139" s="207" t="s">
        <v>129</v>
      </c>
      <c r="D139" s="208">
        <f t="shared" ref="D139:I139" si="110">SUM(D140+D143)</f>
        <v>500</v>
      </c>
      <c r="E139" s="204">
        <f t="shared" si="110"/>
        <v>66.361404207313029</v>
      </c>
      <c r="F139" s="208">
        <f t="shared" si="110"/>
        <v>17800</v>
      </c>
      <c r="G139" s="204">
        <f t="shared" si="110"/>
        <v>2362.4659897803431</v>
      </c>
      <c r="H139" s="226">
        <f t="shared" si="110"/>
        <v>17800</v>
      </c>
      <c r="I139" s="206">
        <f t="shared" si="110"/>
        <v>2362.4659897803431</v>
      </c>
    </row>
    <row r="140" spans="1:9" s="19" customFormat="1" ht="15" x14ac:dyDescent="0.25">
      <c r="A140" s="211" t="s">
        <v>10</v>
      </c>
      <c r="B140" s="212">
        <v>11001</v>
      </c>
      <c r="C140" s="213" t="s">
        <v>190</v>
      </c>
      <c r="D140" s="220">
        <f>SUM(D141+D146+D149+D153)</f>
        <v>500</v>
      </c>
      <c r="E140" s="217">
        <f>SUM(E141+E146+E149+E153)</f>
        <v>66.361404207313029</v>
      </c>
      <c r="F140" s="220">
        <f t="shared" ref="F140:I141" si="111">SUM(F141)</f>
        <v>2800</v>
      </c>
      <c r="G140" s="217">
        <f t="shared" si="111"/>
        <v>371.62386356095294</v>
      </c>
      <c r="H140" s="227">
        <f t="shared" si="111"/>
        <v>2800</v>
      </c>
      <c r="I140" s="219">
        <f t="shared" si="111"/>
        <v>371.62386356095294</v>
      </c>
    </row>
    <row r="141" spans="1:9" s="20" customFormat="1" ht="15" x14ac:dyDescent="0.25">
      <c r="A141" s="79"/>
      <c r="B141" s="4">
        <v>323</v>
      </c>
      <c r="C141" s="4" t="s">
        <v>90</v>
      </c>
      <c r="D141" s="95">
        <f>SUM(D142)</f>
        <v>500</v>
      </c>
      <c r="E141" s="47">
        <f>SUM(E142)</f>
        <v>66.361404207313029</v>
      </c>
      <c r="F141" s="252">
        <f t="shared" si="111"/>
        <v>2800</v>
      </c>
      <c r="G141" s="58">
        <f t="shared" si="111"/>
        <v>371.62386356095294</v>
      </c>
      <c r="H141" s="133">
        <f t="shared" si="111"/>
        <v>2800</v>
      </c>
      <c r="I141" s="62">
        <f t="shared" si="111"/>
        <v>371.62386356095294</v>
      </c>
    </row>
    <row r="142" spans="1:9" s="19" customFormat="1" ht="15" x14ac:dyDescent="0.25">
      <c r="A142" s="78"/>
      <c r="B142" s="21">
        <v>3231</v>
      </c>
      <c r="C142" s="76" t="s">
        <v>34</v>
      </c>
      <c r="D142" s="36">
        <v>500</v>
      </c>
      <c r="E142" s="45">
        <f t="shared" ref="E142" si="112">PRODUCT(D142/7.5345)</f>
        <v>66.361404207313029</v>
      </c>
      <c r="F142" s="262">
        <v>2800</v>
      </c>
      <c r="G142" s="59">
        <f>PRODUCT(F142/7.5345)</f>
        <v>371.62386356095294</v>
      </c>
      <c r="H142" s="134">
        <v>2800</v>
      </c>
      <c r="I142" s="61">
        <f>H142/7.5345</f>
        <v>371.62386356095294</v>
      </c>
    </row>
    <row r="143" spans="1:9" s="19" customFormat="1" ht="15" x14ac:dyDescent="0.25">
      <c r="A143" s="211" t="s">
        <v>10</v>
      </c>
      <c r="B143" s="212">
        <v>58400</v>
      </c>
      <c r="C143" s="213" t="s">
        <v>212</v>
      </c>
      <c r="D143" s="220">
        <f t="shared" ref="D143:I143" si="113">SUM(D144+D146+D149+D153)</f>
        <v>0</v>
      </c>
      <c r="E143" s="217">
        <f t="shared" si="113"/>
        <v>0</v>
      </c>
      <c r="F143" s="220">
        <f t="shared" si="113"/>
        <v>15000</v>
      </c>
      <c r="G143" s="217">
        <f t="shared" si="113"/>
        <v>1990.8421262193904</v>
      </c>
      <c r="H143" s="227">
        <f t="shared" si="113"/>
        <v>15000</v>
      </c>
      <c r="I143" s="219">
        <f t="shared" si="113"/>
        <v>1990.8421262193904</v>
      </c>
    </row>
    <row r="144" spans="1:9" s="19" customFormat="1" ht="15" x14ac:dyDescent="0.25">
      <c r="A144" s="78"/>
      <c r="B144" s="21">
        <v>321</v>
      </c>
      <c r="C144" s="4" t="s">
        <v>89</v>
      </c>
      <c r="D144" s="36">
        <f>SUM(D145)</f>
        <v>0</v>
      </c>
      <c r="E144" s="45">
        <f>SUM(E145)</f>
        <v>0</v>
      </c>
      <c r="F144" s="250">
        <f>SUM(F145)</f>
        <v>500</v>
      </c>
      <c r="G144" s="58">
        <f t="shared" ref="G144:G145" si="114">PRODUCT(F144/7.5345)</f>
        <v>66.361404207313029</v>
      </c>
      <c r="H144" s="133">
        <f>SUM(H145)</f>
        <v>500</v>
      </c>
      <c r="I144" s="60">
        <f t="shared" ref="I144:I145" si="115">H144/7.5345</f>
        <v>66.361404207313029</v>
      </c>
    </row>
    <row r="145" spans="1:9" s="19" customFormat="1" ht="15" x14ac:dyDescent="0.25">
      <c r="A145" s="78"/>
      <c r="B145" s="21">
        <v>3211</v>
      </c>
      <c r="C145" s="76" t="s">
        <v>22</v>
      </c>
      <c r="D145" s="36">
        <v>0</v>
      </c>
      <c r="E145" s="45">
        <f t="shared" ref="E145" si="116">PRODUCT(D145/7.5345)</f>
        <v>0</v>
      </c>
      <c r="F145" s="262">
        <v>500</v>
      </c>
      <c r="G145" s="59">
        <f t="shared" si="114"/>
        <v>66.361404207313029</v>
      </c>
      <c r="H145" s="134">
        <v>500</v>
      </c>
      <c r="I145" s="61">
        <f t="shared" si="115"/>
        <v>66.361404207313029</v>
      </c>
    </row>
    <row r="146" spans="1:9" s="20" customFormat="1" ht="15" x14ac:dyDescent="0.25">
      <c r="A146" s="78"/>
      <c r="B146" s="4">
        <v>322</v>
      </c>
      <c r="C146" s="4" t="s">
        <v>91</v>
      </c>
      <c r="D146" s="88">
        <f t="shared" ref="D146:I146" si="117">SUM(D147:D148)</f>
        <v>0</v>
      </c>
      <c r="E146" s="89">
        <f t="shared" si="117"/>
        <v>0</v>
      </c>
      <c r="F146" s="252">
        <f t="shared" si="117"/>
        <v>7800</v>
      </c>
      <c r="G146" s="96">
        <f t="shared" si="117"/>
        <v>1035.2379056340831</v>
      </c>
      <c r="H146" s="140">
        <f t="shared" si="117"/>
        <v>7800</v>
      </c>
      <c r="I146" s="60">
        <f t="shared" si="117"/>
        <v>1035.2379056340831</v>
      </c>
    </row>
    <row r="147" spans="1:9" s="19" customFormat="1" ht="15" x14ac:dyDescent="0.25">
      <c r="A147" s="78"/>
      <c r="B147" s="21">
        <v>3221</v>
      </c>
      <c r="C147" s="76" t="s">
        <v>26</v>
      </c>
      <c r="D147" s="36">
        <v>0</v>
      </c>
      <c r="E147" s="45">
        <f t="shared" ref="E147:E148" si="118">PRODUCT(D147/7.5345)</f>
        <v>0</v>
      </c>
      <c r="F147" s="262">
        <v>1200</v>
      </c>
      <c r="G147" s="59">
        <f t="shared" ref="G147:G148" si="119">PRODUCT(F147/7.5345)</f>
        <v>159.26737009755126</v>
      </c>
      <c r="H147" s="134">
        <v>1200</v>
      </c>
      <c r="I147" s="61">
        <f>H147/7.5345</f>
        <v>159.26737009755126</v>
      </c>
    </row>
    <row r="148" spans="1:9" s="19" customFormat="1" ht="15" x14ac:dyDescent="0.25">
      <c r="A148" s="78"/>
      <c r="B148" s="21">
        <v>3222</v>
      </c>
      <c r="C148" s="76" t="s">
        <v>28</v>
      </c>
      <c r="D148" s="36">
        <v>0</v>
      </c>
      <c r="E148" s="45">
        <f t="shared" si="118"/>
        <v>0</v>
      </c>
      <c r="F148" s="262">
        <v>6600</v>
      </c>
      <c r="G148" s="59">
        <f t="shared" si="119"/>
        <v>875.97053553653188</v>
      </c>
      <c r="H148" s="134">
        <v>6600</v>
      </c>
      <c r="I148" s="61">
        <f>H148/7.5345</f>
        <v>875.97053553653188</v>
      </c>
    </row>
    <row r="149" spans="1:9" s="19" customFormat="1" ht="15" x14ac:dyDescent="0.25">
      <c r="A149" s="78"/>
      <c r="B149" s="4">
        <v>323</v>
      </c>
      <c r="C149" s="4" t="s">
        <v>90</v>
      </c>
      <c r="D149" s="88">
        <f t="shared" ref="D149:I149" si="120">SUM(D150:D152)</f>
        <v>0</v>
      </c>
      <c r="E149" s="89">
        <f t="shared" si="120"/>
        <v>0</v>
      </c>
      <c r="F149" s="252">
        <f t="shared" si="120"/>
        <v>6200</v>
      </c>
      <c r="G149" s="96">
        <f t="shared" si="120"/>
        <v>822.88141217068153</v>
      </c>
      <c r="H149" s="140">
        <f t="shared" si="120"/>
        <v>6200</v>
      </c>
      <c r="I149" s="60">
        <f t="shared" si="120"/>
        <v>822.88141217068153</v>
      </c>
    </row>
    <row r="150" spans="1:9" s="19" customFormat="1" ht="15" x14ac:dyDescent="0.25">
      <c r="A150" s="78"/>
      <c r="B150" s="122" t="s">
        <v>33</v>
      </c>
      <c r="C150" s="122" t="s">
        <v>34</v>
      </c>
      <c r="D150" s="36">
        <v>0</v>
      </c>
      <c r="E150" s="45">
        <f t="shared" ref="E150" si="121">PRODUCT(D150/7.5345)</f>
        <v>0</v>
      </c>
      <c r="F150" s="262">
        <v>3000</v>
      </c>
      <c r="G150" s="59">
        <f t="shared" ref="G150" si="122">PRODUCT(F150/7.5345)</f>
        <v>398.16842524387812</v>
      </c>
      <c r="H150" s="134">
        <v>3000</v>
      </c>
      <c r="I150" s="61">
        <f>H150/7.5345</f>
        <v>398.16842524387812</v>
      </c>
    </row>
    <row r="151" spans="1:9" s="19" customFormat="1" ht="15" x14ac:dyDescent="0.25">
      <c r="A151" s="78"/>
      <c r="B151" s="122">
        <v>3234</v>
      </c>
      <c r="C151" s="240" t="s">
        <v>40</v>
      </c>
      <c r="D151" s="36">
        <v>0</v>
      </c>
      <c r="E151" s="45">
        <f t="shared" ref="E151:E154" si="123">PRODUCT(D151/7.5345)</f>
        <v>0</v>
      </c>
      <c r="F151" s="262">
        <v>1200</v>
      </c>
      <c r="G151" s="59">
        <f t="shared" ref="G151:G154" si="124">PRODUCT(F151/7.5345)</f>
        <v>159.26737009755126</v>
      </c>
      <c r="H151" s="134">
        <v>1200</v>
      </c>
      <c r="I151" s="61">
        <f t="shared" ref="I151:I154" si="125">H151/7.5345</f>
        <v>159.26737009755126</v>
      </c>
    </row>
    <row r="152" spans="1:9" s="19" customFormat="1" ht="15" x14ac:dyDescent="0.25">
      <c r="A152" s="78"/>
      <c r="B152" s="122">
        <v>3237</v>
      </c>
      <c r="C152" s="240" t="s">
        <v>44</v>
      </c>
      <c r="D152" s="36">
        <v>0</v>
      </c>
      <c r="E152" s="45">
        <f t="shared" si="123"/>
        <v>0</v>
      </c>
      <c r="F152" s="262">
        <v>2000</v>
      </c>
      <c r="G152" s="59">
        <f t="shared" si="124"/>
        <v>265.44561682925212</v>
      </c>
      <c r="H152" s="134">
        <v>2000</v>
      </c>
      <c r="I152" s="61">
        <f t="shared" si="125"/>
        <v>265.44561682925212</v>
      </c>
    </row>
    <row r="153" spans="1:9" s="19" customFormat="1" ht="15" x14ac:dyDescent="0.25">
      <c r="A153" s="78"/>
      <c r="B153" s="122">
        <v>329</v>
      </c>
      <c r="C153" s="4" t="s">
        <v>92</v>
      </c>
      <c r="D153" s="88">
        <f t="shared" ref="D153:I153" si="126">SUM(D154)</f>
        <v>0</v>
      </c>
      <c r="E153" s="47">
        <f t="shared" si="126"/>
        <v>0</v>
      </c>
      <c r="F153" s="250">
        <f t="shared" si="126"/>
        <v>500</v>
      </c>
      <c r="G153" s="58">
        <f t="shared" si="126"/>
        <v>66.361404207313029</v>
      </c>
      <c r="H153" s="133">
        <f t="shared" si="126"/>
        <v>500</v>
      </c>
      <c r="I153" s="60">
        <f t="shared" si="126"/>
        <v>66.361404207313029</v>
      </c>
    </row>
    <row r="154" spans="1:9" s="19" customFormat="1" ht="15" x14ac:dyDescent="0.25">
      <c r="A154" s="78"/>
      <c r="B154" s="122">
        <v>3299</v>
      </c>
      <c r="C154" s="35" t="s">
        <v>178</v>
      </c>
      <c r="D154" s="36">
        <v>0</v>
      </c>
      <c r="E154" s="45">
        <f t="shared" si="123"/>
        <v>0</v>
      </c>
      <c r="F154" s="262">
        <v>500</v>
      </c>
      <c r="G154" s="59">
        <f t="shared" si="124"/>
        <v>66.361404207313029</v>
      </c>
      <c r="H154" s="134">
        <v>500</v>
      </c>
      <c r="I154" s="61">
        <f t="shared" si="125"/>
        <v>66.361404207313029</v>
      </c>
    </row>
    <row r="155" spans="1:9" s="19" customFormat="1" ht="15" x14ac:dyDescent="0.25">
      <c r="A155" s="78"/>
      <c r="B155" s="122"/>
      <c r="C155" s="35"/>
      <c r="D155" s="36"/>
      <c r="E155" s="45"/>
      <c r="F155" s="262"/>
      <c r="G155" s="59"/>
      <c r="H155" s="134"/>
      <c r="I155" s="61"/>
    </row>
    <row r="156" spans="1:9" s="19" customFormat="1" ht="15" x14ac:dyDescent="0.25">
      <c r="A156" s="78"/>
      <c r="B156" s="122"/>
      <c r="C156" s="35"/>
      <c r="D156" s="36"/>
      <c r="E156" s="45"/>
      <c r="F156" s="262"/>
      <c r="G156" s="59"/>
      <c r="H156" s="134"/>
      <c r="I156" s="61"/>
    </row>
    <row r="157" spans="1:9" s="19" customFormat="1" ht="15" x14ac:dyDescent="0.25">
      <c r="A157" s="78"/>
      <c r="B157" s="122"/>
      <c r="C157" s="35"/>
      <c r="D157" s="36"/>
      <c r="E157" s="45"/>
      <c r="F157" s="262"/>
      <c r="G157" s="59"/>
      <c r="H157" s="134"/>
      <c r="I157" s="61"/>
    </row>
    <row r="158" spans="1:9" s="19" customFormat="1" ht="15" x14ac:dyDescent="0.25">
      <c r="A158" s="78"/>
      <c r="B158" s="122"/>
      <c r="C158" s="35"/>
      <c r="D158" s="36"/>
      <c r="E158" s="45"/>
      <c r="F158" s="262"/>
      <c r="G158" s="59"/>
      <c r="H158" s="134"/>
      <c r="I158" s="61"/>
    </row>
    <row r="159" spans="1:9" s="19" customFormat="1" ht="15" x14ac:dyDescent="0.25">
      <c r="A159" s="78"/>
      <c r="B159" s="122"/>
      <c r="C159" s="35"/>
      <c r="D159" s="36"/>
      <c r="E159" s="45"/>
      <c r="F159" s="262"/>
      <c r="G159" s="59"/>
      <c r="H159" s="134"/>
      <c r="I159" s="61"/>
    </row>
    <row r="160" spans="1:9" s="19" customFormat="1" ht="15" x14ac:dyDescent="0.25">
      <c r="A160" s="78"/>
      <c r="B160" s="122"/>
      <c r="C160" s="35"/>
      <c r="D160" s="36"/>
      <c r="E160" s="45"/>
      <c r="F160" s="262"/>
      <c r="G160" s="59"/>
      <c r="H160" s="134"/>
      <c r="I160" s="61"/>
    </row>
    <row r="161" spans="1:9" ht="24.75" customHeight="1" x14ac:dyDescent="0.25">
      <c r="A161" s="201" t="s">
        <v>145</v>
      </c>
      <c r="B161" s="202" t="s">
        <v>191</v>
      </c>
      <c r="C161" s="207" t="s">
        <v>217</v>
      </c>
      <c r="D161" s="208">
        <f>SUM(D162+D165+D168+D171+D173)</f>
        <v>0</v>
      </c>
      <c r="E161" s="209">
        <f>SUM(E162+E165+E168+E171+E174+E177+E180)</f>
        <v>0</v>
      </c>
      <c r="F161" s="208">
        <f>SUM(F162+F165+F168+F171+F174+F177+F180)</f>
        <v>12000</v>
      </c>
      <c r="G161" s="204">
        <f>SUM(G162+G165+G168+G171+G174+G177+G180)</f>
        <v>1592.6737009755127</v>
      </c>
      <c r="H161" s="226">
        <f>SUM(H162+H165+H168+H171+H174+H177+H180)</f>
        <v>12000</v>
      </c>
      <c r="I161" s="206">
        <f>SUM(I162+I165+I168+I171+I174+I177+I180)</f>
        <v>1592.6737009755127</v>
      </c>
    </row>
    <row r="162" spans="1:9" ht="15" x14ac:dyDescent="0.25">
      <c r="A162" s="211" t="s">
        <v>10</v>
      </c>
      <c r="B162" s="212">
        <v>55040</v>
      </c>
      <c r="C162" s="213" t="s">
        <v>192</v>
      </c>
      <c r="D162" s="220">
        <f>D163</f>
        <v>0</v>
      </c>
      <c r="E162" s="225">
        <f t="shared" ref="E162:I162" si="127">SUM(E163)</f>
        <v>0</v>
      </c>
      <c r="F162" s="220">
        <f t="shared" si="127"/>
        <v>500</v>
      </c>
      <c r="G162" s="217">
        <f t="shared" si="127"/>
        <v>66.361404207313029</v>
      </c>
      <c r="H162" s="227">
        <f t="shared" si="127"/>
        <v>500</v>
      </c>
      <c r="I162" s="219">
        <f t="shared" si="127"/>
        <v>66.361404207313029</v>
      </c>
    </row>
    <row r="163" spans="1:9" s="20" customFormat="1" ht="15" x14ac:dyDescent="0.25">
      <c r="A163" s="79"/>
      <c r="B163" s="4">
        <v>322</v>
      </c>
      <c r="C163" s="4" t="s">
        <v>91</v>
      </c>
      <c r="D163" s="95">
        <f>D164</f>
        <v>0</v>
      </c>
      <c r="E163" s="47">
        <f t="shared" ref="E163:I163" si="128">E164</f>
        <v>0</v>
      </c>
      <c r="F163" s="252">
        <f t="shared" si="128"/>
        <v>500</v>
      </c>
      <c r="G163" s="58">
        <f t="shared" si="128"/>
        <v>66.361404207313029</v>
      </c>
      <c r="H163" s="133">
        <f t="shared" si="128"/>
        <v>500</v>
      </c>
      <c r="I163" s="62">
        <f t="shared" si="128"/>
        <v>66.361404207313029</v>
      </c>
    </row>
    <row r="164" spans="1:9" x14ac:dyDescent="0.25">
      <c r="A164" s="18"/>
      <c r="B164" s="52">
        <v>3221</v>
      </c>
      <c r="C164" s="76" t="s">
        <v>26</v>
      </c>
      <c r="D164" s="36">
        <v>0</v>
      </c>
      <c r="E164" s="45">
        <f t="shared" ref="E164" si="129">PRODUCT(D164/7.5345)</f>
        <v>0</v>
      </c>
      <c r="F164" s="262">
        <v>500</v>
      </c>
      <c r="G164" s="59">
        <f t="shared" ref="G164" si="130">PRODUCT(F164/7.5345)</f>
        <v>66.361404207313029</v>
      </c>
      <c r="H164" s="134">
        <v>500</v>
      </c>
      <c r="I164" s="61">
        <f>H164/7.5345</f>
        <v>66.361404207313029</v>
      </c>
    </row>
    <row r="165" spans="1:9" ht="15" x14ac:dyDescent="0.25">
      <c r="A165" s="211" t="s">
        <v>10</v>
      </c>
      <c r="B165" s="212">
        <v>55042</v>
      </c>
      <c r="C165" s="213" t="s">
        <v>193</v>
      </c>
      <c r="D165" s="220">
        <f>D166</f>
        <v>0</v>
      </c>
      <c r="E165" s="225">
        <f t="shared" ref="E165:I165" si="131">SUM(E166)</f>
        <v>0</v>
      </c>
      <c r="F165" s="220">
        <f t="shared" si="131"/>
        <v>1000</v>
      </c>
      <c r="G165" s="217">
        <f t="shared" si="131"/>
        <v>132.72280841462606</v>
      </c>
      <c r="H165" s="227">
        <f t="shared" si="131"/>
        <v>1000</v>
      </c>
      <c r="I165" s="219">
        <f t="shared" si="131"/>
        <v>132.72280841462606</v>
      </c>
    </row>
    <row r="166" spans="1:9" ht="15" x14ac:dyDescent="0.25">
      <c r="A166" s="18"/>
      <c r="B166" s="4">
        <v>323</v>
      </c>
      <c r="C166" s="4" t="s">
        <v>90</v>
      </c>
      <c r="D166" s="95">
        <f>D167</f>
        <v>0</v>
      </c>
      <c r="E166" s="47">
        <f t="shared" ref="E166:I166" si="132">E167</f>
        <v>0</v>
      </c>
      <c r="F166" s="252">
        <f t="shared" si="132"/>
        <v>1000</v>
      </c>
      <c r="G166" s="58">
        <f t="shared" si="132"/>
        <v>132.72280841462606</v>
      </c>
      <c r="H166" s="133">
        <f t="shared" si="132"/>
        <v>1000</v>
      </c>
      <c r="I166" s="62">
        <f t="shared" si="132"/>
        <v>132.72280841462606</v>
      </c>
    </row>
    <row r="167" spans="1:9" x14ac:dyDescent="0.25">
      <c r="A167" s="18"/>
      <c r="B167" s="84">
        <v>3237</v>
      </c>
      <c r="C167" s="35" t="s">
        <v>44</v>
      </c>
      <c r="D167" s="36">
        <v>0</v>
      </c>
      <c r="E167" s="45">
        <f t="shared" ref="E167" si="133">PRODUCT(D167/7.5345)</f>
        <v>0</v>
      </c>
      <c r="F167" s="262">
        <v>1000</v>
      </c>
      <c r="G167" s="59">
        <f t="shared" ref="G167" si="134">PRODUCT(F167/7.5345)</f>
        <v>132.72280841462606</v>
      </c>
      <c r="H167" s="134">
        <v>1000</v>
      </c>
      <c r="I167" s="61">
        <f>H167/7.5345</f>
        <v>132.72280841462606</v>
      </c>
    </row>
    <row r="168" spans="1:9" ht="15" x14ac:dyDescent="0.25">
      <c r="A168" s="211" t="s">
        <v>10</v>
      </c>
      <c r="B168" s="212">
        <v>55138</v>
      </c>
      <c r="C168" s="213" t="s">
        <v>194</v>
      </c>
      <c r="D168" s="220">
        <f>D169</f>
        <v>0</v>
      </c>
      <c r="E168" s="225">
        <f t="shared" ref="E168:I168" si="135">SUM(E169)</f>
        <v>0</v>
      </c>
      <c r="F168" s="220">
        <f t="shared" si="135"/>
        <v>1000</v>
      </c>
      <c r="G168" s="217">
        <f t="shared" si="135"/>
        <v>132.72280841462606</v>
      </c>
      <c r="H168" s="227">
        <f t="shared" si="135"/>
        <v>1000</v>
      </c>
      <c r="I168" s="219">
        <f t="shared" si="135"/>
        <v>132.72280841462606</v>
      </c>
    </row>
    <row r="169" spans="1:9" ht="15" x14ac:dyDescent="0.25">
      <c r="A169" s="18"/>
      <c r="B169" s="4">
        <v>323</v>
      </c>
      <c r="C169" s="4" t="s">
        <v>90</v>
      </c>
      <c r="D169" s="95">
        <f>D170</f>
        <v>0</v>
      </c>
      <c r="E169" s="47">
        <f t="shared" ref="E169:I169" si="136">E170</f>
        <v>0</v>
      </c>
      <c r="F169" s="252">
        <f t="shared" si="136"/>
        <v>1000</v>
      </c>
      <c r="G169" s="58">
        <f t="shared" si="136"/>
        <v>132.72280841462606</v>
      </c>
      <c r="H169" s="133">
        <f t="shared" si="136"/>
        <v>1000</v>
      </c>
      <c r="I169" s="62">
        <f t="shared" si="136"/>
        <v>132.72280841462606</v>
      </c>
    </row>
    <row r="170" spans="1:9" x14ac:dyDescent="0.25">
      <c r="A170" s="18"/>
      <c r="B170" s="84">
        <v>3237</v>
      </c>
      <c r="C170" s="35" t="s">
        <v>44</v>
      </c>
      <c r="D170" s="36">
        <v>0</v>
      </c>
      <c r="E170" s="45">
        <f t="shared" ref="E170" si="137">PRODUCT(D170/7.5345)</f>
        <v>0</v>
      </c>
      <c r="F170" s="262">
        <v>1000</v>
      </c>
      <c r="G170" s="59">
        <f t="shared" ref="G170" si="138">PRODUCT(F170/7.5345)</f>
        <v>132.72280841462606</v>
      </c>
      <c r="H170" s="134">
        <v>1000</v>
      </c>
      <c r="I170" s="61">
        <f>H170/7.5345</f>
        <v>132.72280841462606</v>
      </c>
    </row>
    <row r="171" spans="1:9" ht="15" x14ac:dyDescent="0.25">
      <c r="A171" s="211" t="s">
        <v>10</v>
      </c>
      <c r="B171" s="212">
        <v>55291</v>
      </c>
      <c r="C171" s="213" t="s">
        <v>195</v>
      </c>
      <c r="D171" s="220">
        <f>D172</f>
        <v>0</v>
      </c>
      <c r="E171" s="225">
        <f t="shared" ref="E171:I171" si="139">SUM(E172)</f>
        <v>0</v>
      </c>
      <c r="F171" s="220">
        <f t="shared" si="139"/>
        <v>1000</v>
      </c>
      <c r="G171" s="217">
        <f t="shared" si="139"/>
        <v>132.72280841462606</v>
      </c>
      <c r="H171" s="227">
        <f t="shared" si="139"/>
        <v>1000</v>
      </c>
      <c r="I171" s="219">
        <f t="shared" si="139"/>
        <v>132.72280841462606</v>
      </c>
    </row>
    <row r="172" spans="1:9" ht="15" x14ac:dyDescent="0.25">
      <c r="A172" s="18"/>
      <c r="B172" s="4">
        <v>323</v>
      </c>
      <c r="C172" s="4" t="s">
        <v>90</v>
      </c>
      <c r="D172" s="95">
        <f>D173</f>
        <v>0</v>
      </c>
      <c r="E172" s="47">
        <f t="shared" ref="E172:I172" si="140">E173</f>
        <v>0</v>
      </c>
      <c r="F172" s="252">
        <f t="shared" si="140"/>
        <v>1000</v>
      </c>
      <c r="G172" s="58">
        <f t="shared" si="140"/>
        <v>132.72280841462606</v>
      </c>
      <c r="H172" s="133">
        <f t="shared" si="140"/>
        <v>1000</v>
      </c>
      <c r="I172" s="62">
        <f t="shared" si="140"/>
        <v>132.72280841462606</v>
      </c>
    </row>
    <row r="173" spans="1:9" x14ac:dyDescent="0.25">
      <c r="A173" s="18"/>
      <c r="B173" s="84">
        <v>3239</v>
      </c>
      <c r="C173" s="35" t="s">
        <v>48</v>
      </c>
      <c r="D173" s="36">
        <v>0</v>
      </c>
      <c r="E173" s="45">
        <f t="shared" ref="E173" si="141">PRODUCT(D173/7.5345)</f>
        <v>0</v>
      </c>
      <c r="F173" s="262">
        <v>1000</v>
      </c>
      <c r="G173" s="59">
        <f t="shared" ref="G173" si="142">PRODUCT(F173/7.5345)</f>
        <v>132.72280841462606</v>
      </c>
      <c r="H173" s="134">
        <v>1000</v>
      </c>
      <c r="I173" s="61">
        <f>H173/7.5345</f>
        <v>132.72280841462606</v>
      </c>
    </row>
    <row r="174" spans="1:9" ht="15" x14ac:dyDescent="0.25">
      <c r="A174" s="211" t="s">
        <v>10</v>
      </c>
      <c r="B174" s="212">
        <v>55348</v>
      </c>
      <c r="C174" s="213" t="s">
        <v>196</v>
      </c>
      <c r="D174" s="220">
        <f>+D177+D180</f>
        <v>0</v>
      </c>
      <c r="E174" s="225">
        <f t="shared" ref="E174:I174" si="143">SUM(E175)</f>
        <v>0</v>
      </c>
      <c r="F174" s="220">
        <f t="shared" si="143"/>
        <v>1000</v>
      </c>
      <c r="G174" s="217">
        <f t="shared" si="143"/>
        <v>132.72280841462606</v>
      </c>
      <c r="H174" s="227">
        <f t="shared" si="143"/>
        <v>1000</v>
      </c>
      <c r="I174" s="219">
        <f t="shared" si="143"/>
        <v>132.72280841462606</v>
      </c>
    </row>
    <row r="175" spans="1:9" ht="15" x14ac:dyDescent="0.25">
      <c r="A175" s="18"/>
      <c r="B175" s="4">
        <v>323</v>
      </c>
      <c r="C175" s="4" t="s">
        <v>90</v>
      </c>
      <c r="D175" s="95">
        <f>D176</f>
        <v>0</v>
      </c>
      <c r="E175" s="47">
        <f t="shared" ref="E175:I175" si="144">E176</f>
        <v>0</v>
      </c>
      <c r="F175" s="252">
        <f t="shared" si="144"/>
        <v>1000</v>
      </c>
      <c r="G175" s="58">
        <f t="shared" si="144"/>
        <v>132.72280841462606</v>
      </c>
      <c r="H175" s="133">
        <f t="shared" si="144"/>
        <v>1000</v>
      </c>
      <c r="I175" s="62">
        <f t="shared" si="144"/>
        <v>132.72280841462606</v>
      </c>
    </row>
    <row r="176" spans="1:9" x14ac:dyDescent="0.25">
      <c r="A176" s="18"/>
      <c r="B176" s="84">
        <v>3239</v>
      </c>
      <c r="C176" s="35" t="s">
        <v>48</v>
      </c>
      <c r="D176" s="36">
        <v>0</v>
      </c>
      <c r="E176" s="45">
        <f t="shared" ref="E176" si="145">PRODUCT(D176/7.5345)</f>
        <v>0</v>
      </c>
      <c r="F176" s="262">
        <v>1000</v>
      </c>
      <c r="G176" s="59">
        <f t="shared" ref="G176" si="146">PRODUCT(F176/7.5345)</f>
        <v>132.72280841462606</v>
      </c>
      <c r="H176" s="134">
        <v>1000</v>
      </c>
      <c r="I176" s="61">
        <f>H176/7.5345</f>
        <v>132.72280841462606</v>
      </c>
    </row>
    <row r="177" spans="1:9" ht="15" x14ac:dyDescent="0.25">
      <c r="A177" s="211" t="s">
        <v>10</v>
      </c>
      <c r="B177" s="212">
        <v>55631</v>
      </c>
      <c r="C177" s="213" t="s">
        <v>197</v>
      </c>
      <c r="D177" s="220">
        <f>D178</f>
        <v>0</v>
      </c>
      <c r="E177" s="225">
        <f t="shared" ref="E177:I177" si="147">SUM(E178)</f>
        <v>0</v>
      </c>
      <c r="F177" s="220">
        <f t="shared" si="147"/>
        <v>500</v>
      </c>
      <c r="G177" s="217">
        <f t="shared" si="147"/>
        <v>66.361404207313029</v>
      </c>
      <c r="H177" s="227">
        <f t="shared" si="147"/>
        <v>500</v>
      </c>
      <c r="I177" s="219">
        <f t="shared" si="147"/>
        <v>66.361404207313029</v>
      </c>
    </row>
    <row r="178" spans="1:9" ht="15" x14ac:dyDescent="0.25">
      <c r="A178" s="18"/>
      <c r="B178" s="4">
        <v>323</v>
      </c>
      <c r="C178" s="4" t="s">
        <v>90</v>
      </c>
      <c r="D178" s="95">
        <f>D179</f>
        <v>0</v>
      </c>
      <c r="E178" s="47">
        <f t="shared" ref="E178:I178" si="148">E179</f>
        <v>0</v>
      </c>
      <c r="F178" s="252">
        <f t="shared" si="148"/>
        <v>500</v>
      </c>
      <c r="G178" s="58">
        <f t="shared" si="148"/>
        <v>66.361404207313029</v>
      </c>
      <c r="H178" s="133">
        <f t="shared" si="148"/>
        <v>500</v>
      </c>
      <c r="I178" s="62">
        <f t="shared" si="148"/>
        <v>66.361404207313029</v>
      </c>
    </row>
    <row r="179" spans="1:9" x14ac:dyDescent="0.25">
      <c r="A179" s="18"/>
      <c r="B179" s="84">
        <v>3239</v>
      </c>
      <c r="C179" s="35" t="s">
        <v>48</v>
      </c>
      <c r="D179" s="36">
        <v>0</v>
      </c>
      <c r="E179" s="45">
        <f t="shared" ref="E179" si="149">PRODUCT(D179/7.5345)</f>
        <v>0</v>
      </c>
      <c r="F179" s="262">
        <v>500</v>
      </c>
      <c r="G179" s="59">
        <f t="shared" ref="G179" si="150">PRODUCT(F179/7.5345)</f>
        <v>66.361404207313029</v>
      </c>
      <c r="H179" s="134">
        <v>500</v>
      </c>
      <c r="I179" s="61">
        <f>H179/7.5345</f>
        <v>66.361404207313029</v>
      </c>
    </row>
    <row r="180" spans="1:9" ht="15" x14ac:dyDescent="0.25">
      <c r="A180" s="211" t="s">
        <v>10</v>
      </c>
      <c r="B180" s="212">
        <v>62400</v>
      </c>
      <c r="C180" s="213" t="s">
        <v>198</v>
      </c>
      <c r="D180" s="220">
        <f>D181</f>
        <v>0</v>
      </c>
      <c r="E180" s="225">
        <f t="shared" ref="E180" si="151">SUM(E181)</f>
        <v>0</v>
      </c>
      <c r="F180" s="220">
        <f>SUM(F181+F184)</f>
        <v>7000</v>
      </c>
      <c r="G180" s="217">
        <f>SUM(G181+G184)</f>
        <v>929.05965890238235</v>
      </c>
      <c r="H180" s="227">
        <f>SUM(H181+H184)</f>
        <v>7000</v>
      </c>
      <c r="I180" s="219">
        <f>SUM(I181+I184)</f>
        <v>929.05965890238235</v>
      </c>
    </row>
    <row r="181" spans="1:9" ht="15" x14ac:dyDescent="0.25">
      <c r="A181" s="18"/>
      <c r="B181" s="4">
        <v>323</v>
      </c>
      <c r="C181" s="4" t="s">
        <v>90</v>
      </c>
      <c r="D181" s="95">
        <f t="shared" ref="D181:I181" si="152">SUM(D182:D183)</f>
        <v>0</v>
      </c>
      <c r="E181" s="47">
        <f t="shared" si="152"/>
        <v>0</v>
      </c>
      <c r="F181" s="252">
        <f t="shared" si="152"/>
        <v>6000</v>
      </c>
      <c r="G181" s="58">
        <f t="shared" si="152"/>
        <v>796.33685048775624</v>
      </c>
      <c r="H181" s="133">
        <f t="shared" si="152"/>
        <v>6000</v>
      </c>
      <c r="I181" s="62">
        <f t="shared" si="152"/>
        <v>796.33685048775624</v>
      </c>
    </row>
    <row r="182" spans="1:9" x14ac:dyDescent="0.25">
      <c r="A182" s="18"/>
      <c r="B182" s="84">
        <v>3237</v>
      </c>
      <c r="C182" s="240" t="s">
        <v>44</v>
      </c>
      <c r="D182" s="36">
        <v>0</v>
      </c>
      <c r="E182" s="45">
        <f t="shared" ref="E182" si="153">PRODUCT(D182/7.5345)</f>
        <v>0</v>
      </c>
      <c r="F182" s="262">
        <v>1000</v>
      </c>
      <c r="G182" s="59">
        <f t="shared" ref="G182" si="154">PRODUCT(F182/7.5345)</f>
        <v>132.72280841462606</v>
      </c>
      <c r="H182" s="134">
        <v>1000</v>
      </c>
      <c r="I182" s="61">
        <f>H182/7.5345</f>
        <v>132.72280841462606</v>
      </c>
    </row>
    <row r="183" spans="1:9" x14ac:dyDescent="0.25">
      <c r="A183" s="18"/>
      <c r="B183" s="84">
        <v>3239</v>
      </c>
      <c r="C183" s="240" t="s">
        <v>48</v>
      </c>
      <c r="D183" s="36">
        <v>0</v>
      </c>
      <c r="E183" s="45">
        <f t="shared" ref="E183:E185" si="155">PRODUCT(D183/7.5345)</f>
        <v>0</v>
      </c>
      <c r="F183" s="262">
        <v>5000</v>
      </c>
      <c r="G183" s="59">
        <f t="shared" ref="G183:G185" si="156">PRODUCT(F183/7.5345)</f>
        <v>663.61404207313024</v>
      </c>
      <c r="H183" s="134">
        <v>5000</v>
      </c>
      <c r="I183" s="61">
        <f t="shared" ref="I183:I185" si="157">H183/7.5345</f>
        <v>663.61404207313024</v>
      </c>
    </row>
    <row r="184" spans="1:9" ht="15" x14ac:dyDescent="0.25">
      <c r="A184" s="18"/>
      <c r="B184" s="83">
        <v>329</v>
      </c>
      <c r="C184" s="4" t="s">
        <v>92</v>
      </c>
      <c r="D184" s="88">
        <f>SUM(D185)</f>
        <v>0</v>
      </c>
      <c r="E184" s="47">
        <f>SUM(E185)</f>
        <v>0</v>
      </c>
      <c r="F184" s="250">
        <f>SUM(F185)</f>
        <v>1000</v>
      </c>
      <c r="G184" s="58">
        <f>SUM(G185)</f>
        <v>132.72280841462606</v>
      </c>
      <c r="H184" s="133">
        <f>SUM(H185)</f>
        <v>1000</v>
      </c>
      <c r="I184" s="60">
        <f t="shared" si="157"/>
        <v>132.72280841462606</v>
      </c>
    </row>
    <row r="185" spans="1:9" x14ac:dyDescent="0.25">
      <c r="A185" s="18"/>
      <c r="B185" s="84">
        <v>3299</v>
      </c>
      <c r="C185" s="35" t="s">
        <v>178</v>
      </c>
      <c r="D185" s="36">
        <v>0</v>
      </c>
      <c r="E185" s="45">
        <f t="shared" si="155"/>
        <v>0</v>
      </c>
      <c r="F185" s="262">
        <v>1000</v>
      </c>
      <c r="G185" s="59">
        <f t="shared" si="156"/>
        <v>132.72280841462606</v>
      </c>
      <c r="H185" s="134">
        <v>1000</v>
      </c>
      <c r="I185" s="61">
        <f t="shared" si="157"/>
        <v>132.72280841462606</v>
      </c>
    </row>
    <row r="186" spans="1:9" ht="24.75" customHeight="1" x14ac:dyDescent="0.25">
      <c r="A186" s="201" t="s">
        <v>145</v>
      </c>
      <c r="B186" s="202" t="s">
        <v>199</v>
      </c>
      <c r="C186" s="207" t="s">
        <v>200</v>
      </c>
      <c r="D186" s="208">
        <f>D187</f>
        <v>4000</v>
      </c>
      <c r="E186" s="209">
        <f t="shared" ref="E186:I186" si="158">E187</f>
        <v>530.89123365850423</v>
      </c>
      <c r="F186" s="208">
        <f t="shared" si="158"/>
        <v>1500</v>
      </c>
      <c r="G186" s="204">
        <f t="shared" si="158"/>
        <v>199.08421262193909</v>
      </c>
      <c r="H186" s="226">
        <f t="shared" si="158"/>
        <v>1500</v>
      </c>
      <c r="I186" s="206">
        <f t="shared" si="158"/>
        <v>199.08421262193909</v>
      </c>
    </row>
    <row r="187" spans="1:9" ht="15" x14ac:dyDescent="0.25">
      <c r="A187" s="211" t="s">
        <v>10</v>
      </c>
      <c r="B187" s="212">
        <v>55042</v>
      </c>
      <c r="C187" s="213" t="s">
        <v>193</v>
      </c>
      <c r="D187" s="220">
        <f t="shared" ref="D187:I187" si="159">SUM(D188+D191)</f>
        <v>4000</v>
      </c>
      <c r="E187" s="225">
        <f t="shared" si="159"/>
        <v>530.89123365850423</v>
      </c>
      <c r="F187" s="220">
        <f t="shared" si="159"/>
        <v>1500</v>
      </c>
      <c r="G187" s="217">
        <f>SUM(G188+G191)</f>
        <v>199.08421262193909</v>
      </c>
      <c r="H187" s="227">
        <f t="shared" si="159"/>
        <v>1500</v>
      </c>
      <c r="I187" s="219">
        <f t="shared" si="159"/>
        <v>199.08421262193909</v>
      </c>
    </row>
    <row r="188" spans="1:9" ht="15" x14ac:dyDescent="0.25">
      <c r="A188" s="18"/>
      <c r="B188" s="4">
        <v>323</v>
      </c>
      <c r="C188" s="4" t="s">
        <v>90</v>
      </c>
      <c r="D188" s="88">
        <f t="shared" ref="D188:I188" si="160">SUM(D189:D190)</f>
        <v>0</v>
      </c>
      <c r="E188" s="89">
        <f t="shared" si="160"/>
        <v>0</v>
      </c>
      <c r="F188" s="252">
        <f t="shared" si="160"/>
        <v>1200</v>
      </c>
      <c r="G188" s="96">
        <f t="shared" si="160"/>
        <v>159.26737009755126</v>
      </c>
      <c r="H188" s="140">
        <f t="shared" si="160"/>
        <v>1200</v>
      </c>
      <c r="I188" s="60">
        <f t="shared" si="160"/>
        <v>159.26737009755126</v>
      </c>
    </row>
    <row r="189" spans="1:9" x14ac:dyDescent="0.25">
      <c r="A189" s="18"/>
      <c r="B189" s="122">
        <v>3237</v>
      </c>
      <c r="C189" s="240" t="s">
        <v>44</v>
      </c>
      <c r="D189" s="36">
        <v>0</v>
      </c>
      <c r="E189" s="45">
        <f t="shared" ref="E189" si="161">PRODUCT(D189/7.5345)</f>
        <v>0</v>
      </c>
      <c r="F189" s="262">
        <v>500</v>
      </c>
      <c r="G189" s="59">
        <f t="shared" ref="G189" si="162">PRODUCT(F189/7.5345)</f>
        <v>66.361404207313029</v>
      </c>
      <c r="H189" s="134">
        <v>500</v>
      </c>
      <c r="I189" s="61">
        <f>H189/7.5345</f>
        <v>66.361404207313029</v>
      </c>
    </row>
    <row r="190" spans="1:9" ht="15" x14ac:dyDescent="0.25">
      <c r="A190" s="18"/>
      <c r="B190" s="122">
        <v>3239</v>
      </c>
      <c r="C190" s="240" t="s">
        <v>48</v>
      </c>
      <c r="D190" s="88">
        <v>0</v>
      </c>
      <c r="E190" s="47">
        <f t="shared" ref="E190" si="163">PRODUCT(D190/7.5345)</f>
        <v>0</v>
      </c>
      <c r="F190" s="262">
        <v>700</v>
      </c>
      <c r="G190" s="59">
        <f t="shared" ref="G190" si="164">PRODUCT(F190/7.5345)</f>
        <v>92.905965890238235</v>
      </c>
      <c r="H190" s="134">
        <v>700</v>
      </c>
      <c r="I190" s="61">
        <f>H190/7.5345</f>
        <v>92.905965890238235</v>
      </c>
    </row>
    <row r="191" spans="1:9" s="15" customFormat="1" ht="15" x14ac:dyDescent="0.25">
      <c r="A191" s="87"/>
      <c r="B191" s="4">
        <v>329</v>
      </c>
      <c r="C191" s="4" t="s">
        <v>92</v>
      </c>
      <c r="D191" s="88">
        <f t="shared" ref="D191:I191" si="165">SUM(D192)</f>
        <v>4000</v>
      </c>
      <c r="E191" s="89">
        <f t="shared" si="165"/>
        <v>530.89123365850423</v>
      </c>
      <c r="F191" s="252">
        <f t="shared" si="165"/>
        <v>300</v>
      </c>
      <c r="G191" s="58">
        <f t="shared" si="165"/>
        <v>39.816842524387816</v>
      </c>
      <c r="H191" s="140">
        <f t="shared" si="165"/>
        <v>300</v>
      </c>
      <c r="I191" s="60">
        <f t="shared" si="165"/>
        <v>39.816842524387816</v>
      </c>
    </row>
    <row r="192" spans="1:9" x14ac:dyDescent="0.25">
      <c r="A192" s="18"/>
      <c r="B192" s="52">
        <v>3299</v>
      </c>
      <c r="C192" s="35" t="s">
        <v>178</v>
      </c>
      <c r="D192" s="36">
        <v>4000</v>
      </c>
      <c r="E192" s="45">
        <f t="shared" ref="E192" si="166">PRODUCT(D192/7.5345)</f>
        <v>530.89123365850423</v>
      </c>
      <c r="F192" s="262">
        <v>300</v>
      </c>
      <c r="G192" s="59">
        <f t="shared" ref="G192" si="167">PRODUCT(F192/7.5345)</f>
        <v>39.816842524387816</v>
      </c>
      <c r="H192" s="134">
        <v>300</v>
      </c>
      <c r="I192" s="61">
        <f>H192/7.5345</f>
        <v>39.816842524387816</v>
      </c>
    </row>
    <row r="193" spans="1:9" s="19" customFormat="1" ht="24.75" customHeight="1" x14ac:dyDescent="0.25">
      <c r="A193" s="201" t="s">
        <v>145</v>
      </c>
      <c r="B193" s="202" t="s">
        <v>201</v>
      </c>
      <c r="C193" s="207" t="s">
        <v>202</v>
      </c>
      <c r="D193" s="208">
        <f>D194</f>
        <v>0</v>
      </c>
      <c r="E193" s="209">
        <f t="shared" ref="E193:I193" si="168">E194</f>
        <v>0</v>
      </c>
      <c r="F193" s="208">
        <f t="shared" si="168"/>
        <v>2000</v>
      </c>
      <c r="G193" s="204">
        <f t="shared" si="168"/>
        <v>265.44561682925212</v>
      </c>
      <c r="H193" s="226">
        <f t="shared" si="168"/>
        <v>2000</v>
      </c>
      <c r="I193" s="206">
        <f t="shared" si="168"/>
        <v>265.44561682925206</v>
      </c>
    </row>
    <row r="194" spans="1:9" s="19" customFormat="1" ht="14.25" customHeight="1" x14ac:dyDescent="0.25">
      <c r="A194" s="211" t="s">
        <v>10</v>
      </c>
      <c r="B194" s="212">
        <v>55042</v>
      </c>
      <c r="C194" s="213" t="s">
        <v>193</v>
      </c>
      <c r="D194" s="220">
        <f>SUM(D195+D197+D199)</f>
        <v>0</v>
      </c>
      <c r="E194" s="225">
        <f>SUM(E195+E197+E199)</f>
        <v>0</v>
      </c>
      <c r="F194" s="220">
        <f>SUM(F195+F197+F199)</f>
        <v>2000</v>
      </c>
      <c r="G194" s="217">
        <f>SUM(G199+G197+G195)</f>
        <v>265.44561682925212</v>
      </c>
      <c r="H194" s="227">
        <f>SUM(H195+H197+H199)</f>
        <v>2000</v>
      </c>
      <c r="I194" s="219">
        <f>SUM(I195+I197+I199)</f>
        <v>265.44561682925206</v>
      </c>
    </row>
    <row r="195" spans="1:9" s="19" customFormat="1" ht="14.25" customHeight="1" x14ac:dyDescent="0.25">
      <c r="A195" s="75"/>
      <c r="B195" s="4">
        <v>321</v>
      </c>
      <c r="C195" s="4" t="s">
        <v>89</v>
      </c>
      <c r="D195" s="88">
        <f t="shared" ref="D195:I195" si="169">SUM(D196)</f>
        <v>0</v>
      </c>
      <c r="E195" s="89">
        <f t="shared" si="169"/>
        <v>0</v>
      </c>
      <c r="F195" s="252">
        <f t="shared" si="169"/>
        <v>170</v>
      </c>
      <c r="G195" s="96">
        <f t="shared" si="169"/>
        <v>22.562877430486427</v>
      </c>
      <c r="H195" s="140">
        <f t="shared" si="169"/>
        <v>200</v>
      </c>
      <c r="I195" s="60">
        <f t="shared" si="169"/>
        <v>26.54456168292521</v>
      </c>
    </row>
    <row r="196" spans="1:9" s="19" customFormat="1" ht="15" x14ac:dyDescent="0.25">
      <c r="A196" s="78"/>
      <c r="B196" s="21">
        <v>3211</v>
      </c>
      <c r="C196" s="76" t="s">
        <v>22</v>
      </c>
      <c r="D196" s="36">
        <v>0</v>
      </c>
      <c r="E196" s="45">
        <f t="shared" ref="E196:E198" si="170">PRODUCT(D196/7.5345)</f>
        <v>0</v>
      </c>
      <c r="F196" s="262">
        <v>170</v>
      </c>
      <c r="G196" s="59">
        <f>PRODUCT(F196/7.5345)</f>
        <v>22.562877430486427</v>
      </c>
      <c r="H196" s="134">
        <v>200</v>
      </c>
      <c r="I196" s="61">
        <f>H196/7.5345</f>
        <v>26.54456168292521</v>
      </c>
    </row>
    <row r="197" spans="1:9" s="19" customFormat="1" ht="15" x14ac:dyDescent="0.25">
      <c r="A197" s="21"/>
      <c r="B197" s="4">
        <v>322</v>
      </c>
      <c r="C197" s="4" t="s">
        <v>91</v>
      </c>
      <c r="D197" s="88">
        <f>D198</f>
        <v>0</v>
      </c>
      <c r="E197" s="89">
        <f t="shared" ref="E197:I199" si="171">E198</f>
        <v>0</v>
      </c>
      <c r="F197" s="252">
        <f t="shared" si="171"/>
        <v>30</v>
      </c>
      <c r="G197" s="96">
        <f t="shared" si="171"/>
        <v>3.9816842524387814</v>
      </c>
      <c r="H197" s="140">
        <f t="shared" si="171"/>
        <v>100</v>
      </c>
      <c r="I197" s="60">
        <f t="shared" si="171"/>
        <v>13.272280841462605</v>
      </c>
    </row>
    <row r="198" spans="1:9" s="19" customFormat="1" ht="15" x14ac:dyDescent="0.25">
      <c r="A198" s="78"/>
      <c r="B198" s="21">
        <v>3221</v>
      </c>
      <c r="C198" s="35" t="s">
        <v>26</v>
      </c>
      <c r="D198" s="36">
        <v>0</v>
      </c>
      <c r="E198" s="45">
        <f t="shared" si="170"/>
        <v>0</v>
      </c>
      <c r="F198" s="262">
        <v>30</v>
      </c>
      <c r="G198" s="59">
        <f t="shared" ref="G198" si="172">PRODUCT(F198/7.5345)</f>
        <v>3.9816842524387814</v>
      </c>
      <c r="H198" s="134">
        <v>100</v>
      </c>
      <c r="I198" s="61">
        <f>H198/7.5345</f>
        <v>13.272280841462605</v>
      </c>
    </row>
    <row r="199" spans="1:9" s="19" customFormat="1" ht="15" x14ac:dyDescent="0.25">
      <c r="A199" s="78"/>
      <c r="B199" s="4">
        <v>323</v>
      </c>
      <c r="C199" s="4" t="s">
        <v>90</v>
      </c>
      <c r="D199" s="88">
        <f>D200</f>
        <v>0</v>
      </c>
      <c r="E199" s="89">
        <f t="shared" si="171"/>
        <v>0</v>
      </c>
      <c r="F199" s="252">
        <f t="shared" si="171"/>
        <v>1800</v>
      </c>
      <c r="G199" s="96">
        <f t="shared" si="171"/>
        <v>238.90105514632688</v>
      </c>
      <c r="H199" s="140">
        <f t="shared" si="171"/>
        <v>1700</v>
      </c>
      <c r="I199" s="60">
        <f t="shared" si="171"/>
        <v>225.62877430486427</v>
      </c>
    </row>
    <row r="200" spans="1:9" s="19" customFormat="1" ht="15" x14ac:dyDescent="0.25">
      <c r="A200" s="78"/>
      <c r="B200" s="21">
        <v>3231</v>
      </c>
      <c r="C200" s="35" t="s">
        <v>34</v>
      </c>
      <c r="D200" s="36">
        <v>0</v>
      </c>
      <c r="E200" s="45">
        <f t="shared" ref="E200" si="173">PRODUCT(D200/7.5345)</f>
        <v>0</v>
      </c>
      <c r="F200" s="262">
        <v>1800</v>
      </c>
      <c r="G200" s="59">
        <f t="shared" ref="G200" si="174">PRODUCT(F200/7.5345)</f>
        <v>238.90105514632688</v>
      </c>
      <c r="H200" s="134">
        <v>1700</v>
      </c>
      <c r="I200" s="61">
        <f>H200/7.5345</f>
        <v>225.62877430486427</v>
      </c>
    </row>
    <row r="201" spans="1:9" ht="24.75" customHeight="1" x14ac:dyDescent="0.25">
      <c r="A201" s="201" t="s">
        <v>145</v>
      </c>
      <c r="B201" s="202" t="s">
        <v>80</v>
      </c>
      <c r="C201" s="207" t="s">
        <v>81</v>
      </c>
      <c r="D201" s="208">
        <f>D202</f>
        <v>13023.28</v>
      </c>
      <c r="E201" s="209">
        <f t="shared" ref="E201:I201" si="175">E202</f>
        <v>1728.4862963700311</v>
      </c>
      <c r="F201" s="208">
        <f t="shared" si="175"/>
        <v>74494.290000000008</v>
      </c>
      <c r="G201" s="204">
        <f t="shared" si="175"/>
        <v>9887.0913796535933</v>
      </c>
      <c r="H201" s="226">
        <f t="shared" si="175"/>
        <v>74494.290000000008</v>
      </c>
      <c r="I201" s="206">
        <f t="shared" si="175"/>
        <v>9887.0913796535933</v>
      </c>
    </row>
    <row r="202" spans="1:9" ht="15" x14ac:dyDescent="0.25">
      <c r="A202" s="211" t="s">
        <v>10</v>
      </c>
      <c r="B202" s="212">
        <v>32400</v>
      </c>
      <c r="C202" s="213" t="s">
        <v>14</v>
      </c>
      <c r="D202" s="220">
        <f t="shared" ref="D202:I202" si="176">SUM(D203+D205+D209+D212+D217+D220)</f>
        <v>13023.28</v>
      </c>
      <c r="E202" s="225">
        <f t="shared" si="176"/>
        <v>1728.4862963700311</v>
      </c>
      <c r="F202" s="220">
        <f t="shared" si="176"/>
        <v>74494.290000000008</v>
      </c>
      <c r="G202" s="217">
        <f t="shared" si="176"/>
        <v>9887.0913796535933</v>
      </c>
      <c r="H202" s="227">
        <f t="shared" si="176"/>
        <v>74494.290000000008</v>
      </c>
      <c r="I202" s="219">
        <f t="shared" si="176"/>
        <v>9887.0913796535933</v>
      </c>
    </row>
    <row r="203" spans="1:9" ht="15" x14ac:dyDescent="0.25">
      <c r="A203" s="214"/>
      <c r="B203" s="241">
        <v>312</v>
      </c>
      <c r="C203" s="242" t="s">
        <v>78</v>
      </c>
      <c r="D203" s="36">
        <f t="shared" ref="D203:I203" si="177">SUM(D204)</f>
        <v>0</v>
      </c>
      <c r="E203" s="45">
        <f t="shared" si="177"/>
        <v>0</v>
      </c>
      <c r="F203" s="262">
        <f t="shared" si="177"/>
        <v>15000</v>
      </c>
      <c r="G203" s="59">
        <f t="shared" si="177"/>
        <v>1990.8421262193906</v>
      </c>
      <c r="H203" s="134">
        <f t="shared" si="177"/>
        <v>15000</v>
      </c>
      <c r="I203" s="61">
        <f t="shared" si="177"/>
        <v>1990.8421262193906</v>
      </c>
    </row>
    <row r="204" spans="1:9" ht="15" x14ac:dyDescent="0.25">
      <c r="A204" s="214"/>
      <c r="B204" s="243">
        <v>3121</v>
      </c>
      <c r="C204" s="244" t="s">
        <v>78</v>
      </c>
      <c r="D204" s="36">
        <v>0</v>
      </c>
      <c r="E204" s="45">
        <f t="shared" ref="E204" si="178">PRODUCT(D204/7.5345)</f>
        <v>0</v>
      </c>
      <c r="F204" s="262">
        <v>15000</v>
      </c>
      <c r="G204" s="59">
        <f t="shared" ref="G204" si="179">PRODUCT(F204/7.5345)</f>
        <v>1990.8421262193906</v>
      </c>
      <c r="H204" s="134">
        <v>15000</v>
      </c>
      <c r="I204" s="61">
        <f t="shared" ref="I204" si="180">H204/7.5345</f>
        <v>1990.8421262193906</v>
      </c>
    </row>
    <row r="205" spans="1:9" s="20" customFormat="1" ht="15" x14ac:dyDescent="0.25">
      <c r="A205" s="79"/>
      <c r="B205" s="4">
        <v>321</v>
      </c>
      <c r="C205" s="4" t="s">
        <v>89</v>
      </c>
      <c r="D205" s="88">
        <f>SUM(D206:D207)</f>
        <v>0</v>
      </c>
      <c r="E205" s="89">
        <f>SUM(E206:E208)</f>
        <v>0</v>
      </c>
      <c r="F205" s="252">
        <f>SUM(F206:F208)</f>
        <v>8000</v>
      </c>
      <c r="G205" s="96">
        <f>SUM(G206:G208)</f>
        <v>1061.7824673170085</v>
      </c>
      <c r="H205" s="140">
        <f>SUM(H206:H208)</f>
        <v>8000</v>
      </c>
      <c r="I205" s="60">
        <f>SUM(I206:I208)</f>
        <v>1061.7824673170085</v>
      </c>
    </row>
    <row r="206" spans="1:9" s="19" customFormat="1" ht="15" x14ac:dyDescent="0.25">
      <c r="A206" s="79"/>
      <c r="B206" s="52" t="s">
        <v>21</v>
      </c>
      <c r="C206" s="35" t="s">
        <v>22</v>
      </c>
      <c r="D206" s="36">
        <v>0</v>
      </c>
      <c r="E206" s="45">
        <f t="shared" ref="E206:E222" si="181">PRODUCT(D206/7.5345)</f>
        <v>0</v>
      </c>
      <c r="F206" s="262">
        <v>2000</v>
      </c>
      <c r="G206" s="59">
        <f>PRODUCT(F206/7.5345)</f>
        <v>265.44561682925212</v>
      </c>
      <c r="H206" s="134">
        <v>2000</v>
      </c>
      <c r="I206" s="61">
        <f>H206/7.5345</f>
        <v>265.44561682925212</v>
      </c>
    </row>
    <row r="207" spans="1:9" x14ac:dyDescent="0.25">
      <c r="A207" s="18"/>
      <c r="B207" s="52" t="s">
        <v>23</v>
      </c>
      <c r="C207" s="35" t="s">
        <v>24</v>
      </c>
      <c r="D207" s="36">
        <v>0</v>
      </c>
      <c r="E207" s="45">
        <f t="shared" si="181"/>
        <v>0</v>
      </c>
      <c r="F207" s="262">
        <v>5000</v>
      </c>
      <c r="G207" s="59">
        <f t="shared" ref="G207:G222" si="182">PRODUCT(F207/7.5345)</f>
        <v>663.61404207313024</v>
      </c>
      <c r="H207" s="134">
        <v>5000</v>
      </c>
      <c r="I207" s="61">
        <f>H207/7.5345</f>
        <v>663.61404207313024</v>
      </c>
    </row>
    <row r="208" spans="1:9" x14ac:dyDescent="0.25">
      <c r="A208" s="18"/>
      <c r="B208" s="84">
        <v>3214</v>
      </c>
      <c r="C208" s="35" t="s">
        <v>124</v>
      </c>
      <c r="D208" s="36">
        <v>0</v>
      </c>
      <c r="E208" s="45">
        <f t="shared" ref="E208" si="183">PRODUCT(D208/7.5345)</f>
        <v>0</v>
      </c>
      <c r="F208" s="262">
        <v>1000</v>
      </c>
      <c r="G208" s="59">
        <f t="shared" ref="G208" si="184">PRODUCT(F208/7.5345)</f>
        <v>132.72280841462606</v>
      </c>
      <c r="H208" s="134">
        <v>1000</v>
      </c>
      <c r="I208" s="61">
        <f>H208/7.5345</f>
        <v>132.72280841462606</v>
      </c>
    </row>
    <row r="209" spans="1:9" s="20" customFormat="1" ht="15" x14ac:dyDescent="0.25">
      <c r="A209" s="79"/>
      <c r="B209" s="4">
        <v>322</v>
      </c>
      <c r="C209" s="4" t="s">
        <v>91</v>
      </c>
      <c r="D209" s="88">
        <f t="shared" ref="D209:I209" si="185">SUM(D210:D211)</f>
        <v>0</v>
      </c>
      <c r="E209" s="89">
        <f t="shared" si="185"/>
        <v>0</v>
      </c>
      <c r="F209" s="252">
        <f t="shared" si="185"/>
        <v>3000</v>
      </c>
      <c r="G209" s="96">
        <f t="shared" si="185"/>
        <v>398.16842524387812</v>
      </c>
      <c r="H209" s="140">
        <f t="shared" si="185"/>
        <v>3000</v>
      </c>
      <c r="I209" s="60">
        <f t="shared" si="185"/>
        <v>398.16842524387812</v>
      </c>
    </row>
    <row r="210" spans="1:9" x14ac:dyDescent="0.25">
      <c r="A210" s="18"/>
      <c r="B210" s="52" t="s">
        <v>29</v>
      </c>
      <c r="C210" s="35" t="s">
        <v>30</v>
      </c>
      <c r="D210" s="36">
        <v>0</v>
      </c>
      <c r="E210" s="45">
        <f t="shared" si="181"/>
        <v>0</v>
      </c>
      <c r="F210" s="262">
        <v>1500</v>
      </c>
      <c r="G210" s="59">
        <f t="shared" si="182"/>
        <v>199.08421262193906</v>
      </c>
      <c r="H210" s="134">
        <v>1500</v>
      </c>
      <c r="I210" s="61">
        <f>H210/7.5345</f>
        <v>199.08421262193906</v>
      </c>
    </row>
    <row r="211" spans="1:9" x14ac:dyDescent="0.25">
      <c r="A211" s="18"/>
      <c r="B211" s="52">
        <v>3227</v>
      </c>
      <c r="C211" s="35" t="s">
        <v>203</v>
      </c>
      <c r="D211" s="36">
        <v>0</v>
      </c>
      <c r="E211" s="45">
        <f t="shared" si="181"/>
        <v>0</v>
      </c>
      <c r="F211" s="262">
        <v>1500</v>
      </c>
      <c r="G211" s="59">
        <f t="shared" si="182"/>
        <v>199.08421262193906</v>
      </c>
      <c r="H211" s="134">
        <v>1500</v>
      </c>
      <c r="I211" s="61">
        <f>H211/7.5345</f>
        <v>199.08421262193906</v>
      </c>
    </row>
    <row r="212" spans="1:9" s="20" customFormat="1" ht="15" x14ac:dyDescent="0.25">
      <c r="A212" s="79"/>
      <c r="B212" s="4">
        <v>323</v>
      </c>
      <c r="C212" s="4" t="s">
        <v>90</v>
      </c>
      <c r="D212" s="88">
        <f t="shared" ref="D212:I212" si="186">SUM(D213:D216)</f>
        <v>12793.28</v>
      </c>
      <c r="E212" s="89">
        <f t="shared" si="186"/>
        <v>1697.9600504346672</v>
      </c>
      <c r="F212" s="252">
        <f t="shared" si="186"/>
        <v>25500</v>
      </c>
      <c r="G212" s="96">
        <f t="shared" si="186"/>
        <v>3384.4316145729645</v>
      </c>
      <c r="H212" s="140">
        <f t="shared" si="186"/>
        <v>25500</v>
      </c>
      <c r="I212" s="60">
        <f t="shared" si="186"/>
        <v>3384.4316145729645</v>
      </c>
    </row>
    <row r="213" spans="1:9" x14ac:dyDescent="0.25">
      <c r="A213" s="18"/>
      <c r="B213" s="52" t="s">
        <v>35</v>
      </c>
      <c r="C213" s="35" t="s">
        <v>36</v>
      </c>
      <c r="D213" s="36">
        <v>0</v>
      </c>
      <c r="E213" s="45">
        <f t="shared" si="181"/>
        <v>0</v>
      </c>
      <c r="F213" s="262">
        <v>2000</v>
      </c>
      <c r="G213" s="59">
        <f t="shared" si="182"/>
        <v>265.44561682925212</v>
      </c>
      <c r="H213" s="134">
        <v>2000</v>
      </c>
      <c r="I213" s="61">
        <f>H213/7.5345</f>
        <v>265.44561682925212</v>
      </c>
    </row>
    <row r="214" spans="1:9" x14ac:dyDescent="0.25">
      <c r="A214" s="18"/>
      <c r="B214" s="52">
        <v>3234</v>
      </c>
      <c r="C214" s="35" t="s">
        <v>40</v>
      </c>
      <c r="D214" s="36">
        <v>0</v>
      </c>
      <c r="E214" s="45">
        <f t="shared" si="181"/>
        <v>0</v>
      </c>
      <c r="F214" s="262">
        <v>1500</v>
      </c>
      <c r="G214" s="59">
        <f t="shared" si="182"/>
        <v>199.08421262193906</v>
      </c>
      <c r="H214" s="134">
        <v>1500</v>
      </c>
      <c r="I214" s="61">
        <f>H214/7.5345</f>
        <v>199.08421262193906</v>
      </c>
    </row>
    <row r="215" spans="1:9" x14ac:dyDescent="0.25">
      <c r="A215" s="18"/>
      <c r="B215" s="52" t="s">
        <v>43</v>
      </c>
      <c r="C215" s="35" t="s">
        <v>44</v>
      </c>
      <c r="D215" s="36">
        <v>12793.28</v>
      </c>
      <c r="E215" s="45">
        <f t="shared" si="181"/>
        <v>1697.9600504346672</v>
      </c>
      <c r="F215" s="262">
        <v>15000</v>
      </c>
      <c r="G215" s="59">
        <f t="shared" si="182"/>
        <v>1990.8421262193906</v>
      </c>
      <c r="H215" s="134">
        <v>15000</v>
      </c>
      <c r="I215" s="61">
        <f>H215/7.5345</f>
        <v>1990.8421262193906</v>
      </c>
    </row>
    <row r="216" spans="1:9" x14ac:dyDescent="0.25">
      <c r="A216" s="18"/>
      <c r="B216" s="52">
        <v>3238</v>
      </c>
      <c r="C216" s="35" t="s">
        <v>46</v>
      </c>
      <c r="D216" s="36">
        <v>0</v>
      </c>
      <c r="E216" s="45">
        <f t="shared" si="181"/>
        <v>0</v>
      </c>
      <c r="F216" s="262">
        <v>7000</v>
      </c>
      <c r="G216" s="59">
        <f t="shared" si="182"/>
        <v>929.05965890238235</v>
      </c>
      <c r="H216" s="134">
        <v>7000</v>
      </c>
      <c r="I216" s="61">
        <f>H216/7.5345</f>
        <v>929.05965890238235</v>
      </c>
    </row>
    <row r="217" spans="1:9" s="20" customFormat="1" ht="15" x14ac:dyDescent="0.25">
      <c r="A217" s="79"/>
      <c r="B217" s="4">
        <v>372</v>
      </c>
      <c r="C217" s="4" t="s">
        <v>204</v>
      </c>
      <c r="D217" s="88">
        <f t="shared" ref="D217:I217" si="187">SUM(D218:D219)</f>
        <v>0</v>
      </c>
      <c r="E217" s="89">
        <f t="shared" si="187"/>
        <v>0</v>
      </c>
      <c r="F217" s="252">
        <f t="shared" si="187"/>
        <v>5494.29</v>
      </c>
      <c r="G217" s="96">
        <f t="shared" si="187"/>
        <v>729.21759904439568</v>
      </c>
      <c r="H217" s="140">
        <f t="shared" si="187"/>
        <v>5494.29</v>
      </c>
      <c r="I217" s="60">
        <f t="shared" si="187"/>
        <v>729.21759904439568</v>
      </c>
    </row>
    <row r="218" spans="1:9" x14ac:dyDescent="0.25">
      <c r="A218" s="18"/>
      <c r="B218" s="52">
        <v>3721</v>
      </c>
      <c r="C218" s="35" t="s">
        <v>205</v>
      </c>
      <c r="D218" s="36">
        <v>0</v>
      </c>
      <c r="E218" s="45">
        <f t="shared" si="181"/>
        <v>0</v>
      </c>
      <c r="F218" s="262">
        <v>3994.29</v>
      </c>
      <c r="G218" s="59">
        <f t="shared" si="182"/>
        <v>530.13338642245662</v>
      </c>
      <c r="H218" s="134">
        <v>3994.29</v>
      </c>
      <c r="I218" s="61">
        <f>H218/7.5345</f>
        <v>530.13338642245662</v>
      </c>
    </row>
    <row r="219" spans="1:9" x14ac:dyDescent="0.25">
      <c r="A219" s="18"/>
      <c r="B219" s="52">
        <v>3722</v>
      </c>
      <c r="C219" s="35" t="s">
        <v>160</v>
      </c>
      <c r="D219" s="36">
        <v>0</v>
      </c>
      <c r="E219" s="45">
        <f t="shared" si="181"/>
        <v>0</v>
      </c>
      <c r="F219" s="262">
        <v>1500</v>
      </c>
      <c r="G219" s="59">
        <f t="shared" si="182"/>
        <v>199.08421262193906</v>
      </c>
      <c r="H219" s="134">
        <v>1500</v>
      </c>
      <c r="I219" s="61">
        <f>H219/7.5345</f>
        <v>199.08421262193906</v>
      </c>
    </row>
    <row r="220" spans="1:9" s="20" customFormat="1" ht="15" x14ac:dyDescent="0.25">
      <c r="A220" s="79"/>
      <c r="B220" s="54">
        <v>422</v>
      </c>
      <c r="C220" s="99" t="s">
        <v>126</v>
      </c>
      <c r="D220" s="88">
        <f t="shared" ref="D220:I220" si="188">SUM(D221:D222)</f>
        <v>230</v>
      </c>
      <c r="E220" s="89">
        <f t="shared" si="188"/>
        <v>30.526245935363992</v>
      </c>
      <c r="F220" s="252">
        <f t="shared" si="188"/>
        <v>17500</v>
      </c>
      <c r="G220" s="96">
        <f t="shared" si="188"/>
        <v>2322.6491472559555</v>
      </c>
      <c r="H220" s="140">
        <f t="shared" si="188"/>
        <v>17500</v>
      </c>
      <c r="I220" s="60">
        <f t="shared" si="188"/>
        <v>2322.6491472559555</v>
      </c>
    </row>
    <row r="221" spans="1:9" x14ac:dyDescent="0.25">
      <c r="A221" s="18"/>
      <c r="B221" s="52">
        <v>4221</v>
      </c>
      <c r="C221" s="35" t="s">
        <v>130</v>
      </c>
      <c r="D221" s="36">
        <v>230</v>
      </c>
      <c r="E221" s="45">
        <f t="shared" si="181"/>
        <v>30.526245935363992</v>
      </c>
      <c r="F221" s="262">
        <v>15000</v>
      </c>
      <c r="G221" s="59">
        <f t="shared" si="182"/>
        <v>1990.8421262193906</v>
      </c>
      <c r="H221" s="134">
        <v>15000</v>
      </c>
      <c r="I221" s="61">
        <f>H221/7.5345</f>
        <v>1990.8421262193906</v>
      </c>
    </row>
    <row r="222" spans="1:9" x14ac:dyDescent="0.25">
      <c r="A222" s="18"/>
      <c r="B222" s="122">
        <v>4222</v>
      </c>
      <c r="C222" s="122" t="s">
        <v>206</v>
      </c>
      <c r="D222" s="123">
        <v>0</v>
      </c>
      <c r="E222" s="45">
        <f t="shared" si="181"/>
        <v>0</v>
      </c>
      <c r="F222" s="262">
        <v>2500</v>
      </c>
      <c r="G222" s="59">
        <f t="shared" si="182"/>
        <v>331.80702103656512</v>
      </c>
      <c r="H222" s="141">
        <v>2500</v>
      </c>
      <c r="I222" s="136">
        <f>H222/7.5345</f>
        <v>331.80702103656512</v>
      </c>
    </row>
    <row r="223" spans="1:9" ht="24.75" customHeight="1" x14ac:dyDescent="0.25">
      <c r="A223" s="201" t="s">
        <v>145</v>
      </c>
      <c r="B223" s="202" t="s">
        <v>82</v>
      </c>
      <c r="C223" s="207" t="s">
        <v>83</v>
      </c>
      <c r="D223" s="208">
        <f>D224</f>
        <v>0</v>
      </c>
      <c r="E223" s="209">
        <f t="shared" ref="E223" si="189">E224</f>
        <v>0</v>
      </c>
      <c r="F223" s="208">
        <f>SUM(F224+F234)</f>
        <v>11500</v>
      </c>
      <c r="G223" s="204">
        <f>SUM(G224+G234)</f>
        <v>1526.3122967681995</v>
      </c>
      <c r="H223" s="226">
        <f>SUM(H224+H234)</f>
        <v>11498.28</v>
      </c>
      <c r="I223" s="228">
        <f>SUM(I224+I234)</f>
        <v>1526.0840135377264</v>
      </c>
    </row>
    <row r="224" spans="1:9" ht="15" x14ac:dyDescent="0.25">
      <c r="A224" s="211" t="s">
        <v>10</v>
      </c>
      <c r="B224" s="212">
        <v>11001</v>
      </c>
      <c r="C224" s="213" t="s">
        <v>11</v>
      </c>
      <c r="D224" s="220">
        <f t="shared" ref="D224:I224" si="190">SUM(D225+D227+D230+D232)</f>
        <v>0</v>
      </c>
      <c r="E224" s="225">
        <f t="shared" si="190"/>
        <v>0</v>
      </c>
      <c r="F224" s="220">
        <f t="shared" si="190"/>
        <v>10000</v>
      </c>
      <c r="G224" s="217">
        <f>SUM(G225+G227+G230+G232)</f>
        <v>1327.2280841462605</v>
      </c>
      <c r="H224" s="227">
        <f t="shared" si="190"/>
        <v>9998.2800000000007</v>
      </c>
      <c r="I224" s="229">
        <f t="shared" si="190"/>
        <v>1326.9998009157873</v>
      </c>
    </row>
    <row r="225" spans="1:9" s="20" customFormat="1" ht="15" x14ac:dyDescent="0.25">
      <c r="A225" s="79"/>
      <c r="B225" s="4">
        <v>321</v>
      </c>
      <c r="C225" s="4" t="s">
        <v>89</v>
      </c>
      <c r="D225" s="88">
        <f t="shared" ref="D225:I225" si="191">SUM(D226)</f>
        <v>0</v>
      </c>
      <c r="E225" s="89">
        <f t="shared" si="191"/>
        <v>0</v>
      </c>
      <c r="F225" s="252">
        <f t="shared" si="191"/>
        <v>600</v>
      </c>
      <c r="G225" s="96">
        <f t="shared" si="191"/>
        <v>79.633685048775632</v>
      </c>
      <c r="H225" s="140">
        <f t="shared" si="191"/>
        <v>600</v>
      </c>
      <c r="I225" s="98">
        <f t="shared" si="191"/>
        <v>79.633685048775632</v>
      </c>
    </row>
    <row r="226" spans="1:9" s="19" customFormat="1" ht="15" x14ac:dyDescent="0.25">
      <c r="A226" s="79"/>
      <c r="B226" s="21">
        <v>3211</v>
      </c>
      <c r="C226" s="76" t="s">
        <v>22</v>
      </c>
      <c r="D226" s="39">
        <v>0</v>
      </c>
      <c r="E226" s="45">
        <f t="shared" ref="E226:E233" si="192">PRODUCT(D226/7.5345)</f>
        <v>0</v>
      </c>
      <c r="F226" s="262">
        <v>600</v>
      </c>
      <c r="G226" s="59">
        <f t="shared" ref="G226:G233" si="193">PRODUCT(F226/7.5345)</f>
        <v>79.633685048775632</v>
      </c>
      <c r="H226" s="134">
        <v>600</v>
      </c>
      <c r="I226" s="138">
        <f>H226/7.5345</f>
        <v>79.633685048775632</v>
      </c>
    </row>
    <row r="227" spans="1:9" s="20" customFormat="1" ht="15" x14ac:dyDescent="0.25">
      <c r="A227" s="79"/>
      <c r="B227" s="4">
        <v>323</v>
      </c>
      <c r="C227" s="4" t="s">
        <v>90</v>
      </c>
      <c r="D227" s="88">
        <f t="shared" ref="D227:I227" si="194">SUM(D228:D229)</f>
        <v>0</v>
      </c>
      <c r="E227" s="89">
        <f t="shared" si="194"/>
        <v>0</v>
      </c>
      <c r="F227" s="252">
        <f t="shared" si="194"/>
        <v>8000</v>
      </c>
      <c r="G227" s="96">
        <f t="shared" si="194"/>
        <v>1061.7824673170085</v>
      </c>
      <c r="H227" s="140">
        <f t="shared" si="194"/>
        <v>8000</v>
      </c>
      <c r="I227" s="98">
        <f t="shared" si="194"/>
        <v>1061.7824673170085</v>
      </c>
    </row>
    <row r="228" spans="1:9" s="19" customFormat="1" x14ac:dyDescent="0.25">
      <c r="A228" s="75"/>
      <c r="B228" s="21">
        <v>3231</v>
      </c>
      <c r="C228" s="76" t="s">
        <v>34</v>
      </c>
      <c r="D228" s="39">
        <v>0</v>
      </c>
      <c r="E228" s="45">
        <f t="shared" si="192"/>
        <v>0</v>
      </c>
      <c r="F228" s="262">
        <v>6250</v>
      </c>
      <c r="G228" s="59">
        <f t="shared" si="193"/>
        <v>829.51755259141282</v>
      </c>
      <c r="H228" s="134">
        <v>6250</v>
      </c>
      <c r="I228" s="138">
        <f>H228/7.5345</f>
        <v>829.51755259141282</v>
      </c>
    </row>
    <row r="229" spans="1:9" x14ac:dyDescent="0.25">
      <c r="A229" s="18"/>
      <c r="B229" s="52">
        <v>3239</v>
      </c>
      <c r="C229" s="35" t="s">
        <v>48</v>
      </c>
      <c r="D229" s="36">
        <v>0</v>
      </c>
      <c r="E229" s="45">
        <f t="shared" si="192"/>
        <v>0</v>
      </c>
      <c r="F229" s="262">
        <v>1750</v>
      </c>
      <c r="G229" s="59">
        <f t="shared" si="193"/>
        <v>232.26491472559559</v>
      </c>
      <c r="H229" s="134">
        <v>1750</v>
      </c>
      <c r="I229" s="138">
        <f>H229/7.5345</f>
        <v>232.26491472559559</v>
      </c>
    </row>
    <row r="230" spans="1:9" s="15" customFormat="1" ht="15" x14ac:dyDescent="0.25">
      <c r="A230" s="87"/>
      <c r="B230" s="4">
        <v>324</v>
      </c>
      <c r="C230" s="4" t="s">
        <v>90</v>
      </c>
      <c r="D230" s="88">
        <f t="shared" ref="D230:I230" si="195">SUM(D231)</f>
        <v>0</v>
      </c>
      <c r="E230" s="89">
        <f t="shared" si="195"/>
        <v>0</v>
      </c>
      <c r="F230" s="252">
        <f t="shared" si="195"/>
        <v>400</v>
      </c>
      <c r="G230" s="96">
        <f t="shared" si="195"/>
        <v>53.089123365850419</v>
      </c>
      <c r="H230" s="140">
        <f t="shared" si="195"/>
        <v>400</v>
      </c>
      <c r="I230" s="98">
        <f t="shared" si="195"/>
        <v>53.089123365850419</v>
      </c>
    </row>
    <row r="231" spans="1:9" s="19" customFormat="1" x14ac:dyDescent="0.25">
      <c r="A231" s="75"/>
      <c r="B231" s="21">
        <v>3241</v>
      </c>
      <c r="C231" s="76" t="s">
        <v>34</v>
      </c>
      <c r="D231" s="39">
        <v>0</v>
      </c>
      <c r="E231" s="45">
        <f t="shared" si="192"/>
        <v>0</v>
      </c>
      <c r="F231" s="262">
        <v>400</v>
      </c>
      <c r="G231" s="59">
        <f t="shared" si="193"/>
        <v>53.089123365850419</v>
      </c>
      <c r="H231" s="134">
        <v>400</v>
      </c>
      <c r="I231" s="138">
        <f>H231/7.5345</f>
        <v>53.089123365850419</v>
      </c>
    </row>
    <row r="232" spans="1:9" s="15" customFormat="1" ht="15" x14ac:dyDescent="0.25">
      <c r="A232" s="87"/>
      <c r="B232" s="4">
        <v>329</v>
      </c>
      <c r="C232" s="4" t="s">
        <v>92</v>
      </c>
      <c r="D232" s="88">
        <f>D233</f>
        <v>0</v>
      </c>
      <c r="E232" s="89">
        <f t="shared" ref="E232:I232" si="196">E233</f>
        <v>0</v>
      </c>
      <c r="F232" s="252">
        <f t="shared" si="196"/>
        <v>1000</v>
      </c>
      <c r="G232" s="96">
        <f t="shared" si="196"/>
        <v>132.72280841462606</v>
      </c>
      <c r="H232" s="140">
        <f t="shared" si="196"/>
        <v>998.28</v>
      </c>
      <c r="I232" s="98">
        <f t="shared" si="196"/>
        <v>132.49452518415288</v>
      </c>
    </row>
    <row r="233" spans="1:9" x14ac:dyDescent="0.25">
      <c r="A233" s="18"/>
      <c r="B233" s="52" t="s">
        <v>55</v>
      </c>
      <c r="C233" s="35" t="s">
        <v>56</v>
      </c>
      <c r="D233" s="36">
        <v>0</v>
      </c>
      <c r="E233" s="45">
        <f t="shared" si="192"/>
        <v>0</v>
      </c>
      <c r="F233" s="262">
        <v>1000</v>
      </c>
      <c r="G233" s="59">
        <f t="shared" si="193"/>
        <v>132.72280841462606</v>
      </c>
      <c r="H233" s="134">
        <v>998.28</v>
      </c>
      <c r="I233" s="138">
        <f>H233/7.5345</f>
        <v>132.49452518415288</v>
      </c>
    </row>
    <row r="234" spans="1:9" ht="15" x14ac:dyDescent="0.25">
      <c r="A234" s="211" t="s">
        <v>10</v>
      </c>
      <c r="B234" s="212">
        <v>55042</v>
      </c>
      <c r="C234" s="213" t="s">
        <v>193</v>
      </c>
      <c r="D234" s="220">
        <f t="shared" ref="D234:I234" si="197">SUM(D235+D237)</f>
        <v>0</v>
      </c>
      <c r="E234" s="225">
        <f t="shared" si="197"/>
        <v>0</v>
      </c>
      <c r="F234" s="220">
        <f t="shared" si="197"/>
        <v>1500</v>
      </c>
      <c r="G234" s="217">
        <f t="shared" si="197"/>
        <v>199.08421262193906</v>
      </c>
      <c r="H234" s="227">
        <f t="shared" si="197"/>
        <v>1500</v>
      </c>
      <c r="I234" s="229">
        <f t="shared" si="197"/>
        <v>199.08421262193909</v>
      </c>
    </row>
    <row r="235" spans="1:9" ht="15" x14ac:dyDescent="0.25">
      <c r="A235" s="18"/>
      <c r="B235" s="4">
        <v>322</v>
      </c>
      <c r="C235" s="4" t="s">
        <v>91</v>
      </c>
      <c r="D235" s="88">
        <f t="shared" ref="D235:I235" si="198">SUM(D236)</f>
        <v>0</v>
      </c>
      <c r="E235" s="89">
        <f t="shared" si="198"/>
        <v>0</v>
      </c>
      <c r="F235" s="252">
        <f t="shared" si="198"/>
        <v>0</v>
      </c>
      <c r="G235" s="96">
        <f t="shared" si="198"/>
        <v>0</v>
      </c>
      <c r="H235" s="140">
        <f t="shared" si="198"/>
        <v>500</v>
      </c>
      <c r="I235" s="60">
        <f t="shared" si="198"/>
        <v>66.361404207313029</v>
      </c>
    </row>
    <row r="236" spans="1:9" x14ac:dyDescent="0.25">
      <c r="A236" s="18"/>
      <c r="B236" s="84">
        <v>3221</v>
      </c>
      <c r="C236" s="35" t="s">
        <v>26</v>
      </c>
      <c r="D236" s="36">
        <v>0</v>
      </c>
      <c r="E236" s="45">
        <f>PRODUCT(D236/7.5345)</f>
        <v>0</v>
      </c>
      <c r="F236" s="262">
        <v>0</v>
      </c>
      <c r="G236" s="59">
        <f>PRODUCT(F236/7.5345)</f>
        <v>0</v>
      </c>
      <c r="H236" s="134">
        <v>500</v>
      </c>
      <c r="I236" s="61">
        <f>H236/7.5345</f>
        <v>66.361404207313029</v>
      </c>
    </row>
    <row r="237" spans="1:9" ht="15" x14ac:dyDescent="0.25">
      <c r="A237" s="18"/>
      <c r="B237" s="83">
        <v>323</v>
      </c>
      <c r="C237" s="99" t="s">
        <v>90</v>
      </c>
      <c r="D237" s="88">
        <f t="shared" ref="D237:I237" si="199">SUM(D239)</f>
        <v>0</v>
      </c>
      <c r="E237" s="47">
        <f t="shared" si="199"/>
        <v>0</v>
      </c>
      <c r="F237" s="250">
        <f>SUM(F238:F239)</f>
        <v>1500</v>
      </c>
      <c r="G237" s="58">
        <f>SUM(G238:G239)</f>
        <v>199.08421262193906</v>
      </c>
      <c r="H237" s="133">
        <f t="shared" si="199"/>
        <v>1000</v>
      </c>
      <c r="I237" s="60">
        <f t="shared" si="199"/>
        <v>132.72280841462606</v>
      </c>
    </row>
    <row r="238" spans="1:9" x14ac:dyDescent="0.25">
      <c r="A238" s="18"/>
      <c r="B238" s="84">
        <v>3231</v>
      </c>
      <c r="C238" s="76" t="s">
        <v>34</v>
      </c>
      <c r="D238" s="36">
        <v>0</v>
      </c>
      <c r="E238" s="45">
        <f t="shared" ref="E238" si="200">PRODUCT(D238/7.5345)</f>
        <v>0</v>
      </c>
      <c r="F238" s="262">
        <v>1500</v>
      </c>
      <c r="G238" s="59">
        <f t="shared" ref="G238" si="201">PRODUCT(F238/7.5345)</f>
        <v>199.08421262193906</v>
      </c>
      <c r="H238" s="134">
        <v>0</v>
      </c>
      <c r="I238" s="61">
        <f t="shared" ref="I238" si="202">H238/7.5345</f>
        <v>0</v>
      </c>
    </row>
    <row r="239" spans="1:9" x14ac:dyDescent="0.25">
      <c r="A239" s="18"/>
      <c r="B239" s="84">
        <v>3239</v>
      </c>
      <c r="C239" s="35" t="s">
        <v>48</v>
      </c>
      <c r="D239" s="36">
        <v>0</v>
      </c>
      <c r="E239" s="45">
        <f t="shared" ref="E239" si="203">PRODUCT(D239/7.5345)</f>
        <v>0</v>
      </c>
      <c r="F239" s="262">
        <v>0</v>
      </c>
      <c r="G239" s="59">
        <f t="shared" ref="G239" si="204">PRODUCT(F239/7.5345)</f>
        <v>0</v>
      </c>
      <c r="H239" s="134">
        <v>1000</v>
      </c>
      <c r="I239" s="61">
        <f t="shared" ref="I239" si="205">H239/7.5345</f>
        <v>132.72280841462606</v>
      </c>
    </row>
    <row r="240" spans="1:9" ht="44.25" customHeight="1" x14ac:dyDescent="0.25">
      <c r="A240" s="63">
        <v>2302</v>
      </c>
      <c r="B240" s="63" t="s">
        <v>16</v>
      </c>
      <c r="C240" s="77" t="s">
        <v>79</v>
      </c>
      <c r="D240" s="64">
        <f t="shared" ref="D240:I240" si="206">SUM(D241)</f>
        <v>0</v>
      </c>
      <c r="E240" s="65">
        <f t="shared" si="206"/>
        <v>0</v>
      </c>
      <c r="F240" s="266">
        <f t="shared" si="206"/>
        <v>2000</v>
      </c>
      <c r="G240" s="104">
        <f t="shared" si="206"/>
        <v>265.44561682925212</v>
      </c>
      <c r="H240" s="139">
        <f t="shared" si="206"/>
        <v>2000</v>
      </c>
      <c r="I240" s="142">
        <f t="shared" si="206"/>
        <v>265.44561682925212</v>
      </c>
    </row>
    <row r="241" spans="1:64" ht="24.75" customHeight="1" x14ac:dyDescent="0.25">
      <c r="A241" s="201" t="s">
        <v>145</v>
      </c>
      <c r="B241" s="202" t="s">
        <v>207</v>
      </c>
      <c r="C241" s="207" t="s">
        <v>208</v>
      </c>
      <c r="D241" s="208">
        <f>D242</f>
        <v>0</v>
      </c>
      <c r="E241" s="209">
        <f t="shared" ref="E241:I241" si="207">E242</f>
        <v>0</v>
      </c>
      <c r="F241" s="208">
        <f t="shared" si="207"/>
        <v>2000</v>
      </c>
      <c r="G241" s="204">
        <f t="shared" si="207"/>
        <v>265.44561682925212</v>
      </c>
      <c r="H241" s="226">
        <f t="shared" si="207"/>
        <v>2000</v>
      </c>
      <c r="I241" s="228">
        <f t="shared" si="207"/>
        <v>265.44561682925212</v>
      </c>
    </row>
    <row r="242" spans="1:64" ht="15" x14ac:dyDescent="0.25">
      <c r="A242" s="211" t="s">
        <v>10</v>
      </c>
      <c r="B242" s="212">
        <v>53082</v>
      </c>
      <c r="C242" s="213" t="s">
        <v>209</v>
      </c>
      <c r="D242" s="220">
        <f>SUM(D243)</f>
        <v>0</v>
      </c>
      <c r="E242" s="225">
        <f t="shared" ref="E242:I242" si="208">SUM(E243)</f>
        <v>0</v>
      </c>
      <c r="F242" s="220">
        <f t="shared" si="208"/>
        <v>2000</v>
      </c>
      <c r="G242" s="217">
        <f t="shared" si="208"/>
        <v>265.44561682925212</v>
      </c>
      <c r="H242" s="227">
        <f t="shared" si="208"/>
        <v>2000</v>
      </c>
      <c r="I242" s="229">
        <f t="shared" si="208"/>
        <v>265.44561682925212</v>
      </c>
    </row>
    <row r="243" spans="1:64" s="20" customFormat="1" ht="15" x14ac:dyDescent="0.25">
      <c r="A243" s="79"/>
      <c r="B243" s="4">
        <v>424</v>
      </c>
      <c r="C243" s="4" t="s">
        <v>210</v>
      </c>
      <c r="D243" s="88">
        <f>SUM(D244)</f>
        <v>0</v>
      </c>
      <c r="E243" s="89">
        <f>SUM(E244)</f>
        <v>0</v>
      </c>
      <c r="F243" s="252">
        <f>SUM(F244)</f>
        <v>2000</v>
      </c>
      <c r="G243" s="96">
        <f>SUM(G244)</f>
        <v>265.44561682925212</v>
      </c>
      <c r="H243" s="140">
        <f>SUM(H244)</f>
        <v>2000</v>
      </c>
      <c r="I243" s="98">
        <f>SUM(I244)</f>
        <v>265.44561682925212</v>
      </c>
    </row>
    <row r="244" spans="1:64" x14ac:dyDescent="0.25">
      <c r="A244" s="18"/>
      <c r="B244" s="52">
        <v>4241</v>
      </c>
      <c r="C244" s="35" t="s">
        <v>88</v>
      </c>
      <c r="D244" s="36">
        <v>0</v>
      </c>
      <c r="E244" s="45">
        <f t="shared" ref="E244" si="209">PRODUCT(D244/7.5345)</f>
        <v>0</v>
      </c>
      <c r="F244" s="262">
        <v>2000</v>
      </c>
      <c r="G244" s="59">
        <f t="shared" ref="G244" si="210">PRODUCT(F244/7.5345)</f>
        <v>265.44561682925212</v>
      </c>
      <c r="H244" s="134">
        <v>2000</v>
      </c>
      <c r="I244" s="138">
        <f>H244/7.5345</f>
        <v>265.44561682925212</v>
      </c>
      <c r="J244" s="251"/>
      <c r="K244" s="251"/>
      <c r="L244" s="251"/>
      <c r="M244" s="251"/>
      <c r="N244" s="251"/>
      <c r="O244" s="251"/>
      <c r="P244" s="251"/>
      <c r="Q244" s="251"/>
      <c r="R244" s="251"/>
      <c r="S244" s="251"/>
      <c r="T244" s="251"/>
      <c r="U244" s="251"/>
      <c r="V244" s="251"/>
      <c r="W244" s="251"/>
      <c r="X244" s="251"/>
      <c r="Y244" s="251"/>
      <c r="Z244" s="251"/>
      <c r="AA244" s="251"/>
      <c r="AB244" s="251"/>
      <c r="AC244" s="251"/>
      <c r="AD244" s="251"/>
      <c r="AE244" s="251"/>
      <c r="AF244" s="251"/>
      <c r="AG244" s="251"/>
      <c r="AH244" s="251"/>
      <c r="AI244" s="251"/>
      <c r="AJ244" s="251"/>
      <c r="AK244" s="251"/>
      <c r="AL244" s="251"/>
      <c r="AM244" s="251"/>
      <c r="AN244" s="251"/>
      <c r="AO244" s="251"/>
      <c r="AP244" s="251"/>
      <c r="AQ244" s="251"/>
      <c r="AR244" s="251"/>
      <c r="AS244" s="251"/>
      <c r="AT244" s="251"/>
      <c r="AU244" s="251"/>
      <c r="AV244" s="251"/>
      <c r="AW244" s="251"/>
      <c r="AX244" s="251"/>
      <c r="AY244" s="251"/>
      <c r="AZ244" s="251"/>
      <c r="BA244" s="251"/>
      <c r="BB244" s="251"/>
      <c r="BC244" s="251"/>
      <c r="BD244" s="251"/>
      <c r="BE244" s="251"/>
      <c r="BF244" s="251"/>
      <c r="BG244" s="251"/>
      <c r="BH244" s="251"/>
      <c r="BI244" s="251"/>
      <c r="BJ244" s="251"/>
      <c r="BK244" s="251"/>
      <c r="BL244" s="251"/>
    </row>
    <row r="245" spans="1:64" ht="44.25" customHeight="1" x14ac:dyDescent="0.25">
      <c r="A245" s="63">
        <v>2402</v>
      </c>
      <c r="B245" s="63" t="s">
        <v>16</v>
      </c>
      <c r="C245" s="77" t="s">
        <v>228</v>
      </c>
      <c r="D245" s="64">
        <f t="shared" ref="D245:I245" si="211">SUM(D246)</f>
        <v>0</v>
      </c>
      <c r="E245" s="65">
        <f t="shared" si="211"/>
        <v>0</v>
      </c>
      <c r="F245" s="266">
        <f t="shared" si="211"/>
        <v>19831.25</v>
      </c>
      <c r="G245" s="104">
        <f t="shared" si="211"/>
        <v>2632.0591943725526</v>
      </c>
      <c r="H245" s="139">
        <f t="shared" si="211"/>
        <v>0</v>
      </c>
      <c r="I245" s="142">
        <f t="shared" si="211"/>
        <v>0</v>
      </c>
      <c r="J245" s="251"/>
      <c r="K245" s="251"/>
      <c r="L245" s="251"/>
      <c r="M245" s="251"/>
      <c r="N245" s="251"/>
      <c r="O245" s="251"/>
      <c r="P245" s="251"/>
      <c r="Q245" s="251"/>
      <c r="R245" s="251"/>
      <c r="S245" s="251"/>
      <c r="T245" s="251"/>
      <c r="U245" s="251"/>
      <c r="V245" s="251"/>
      <c r="W245" s="251"/>
      <c r="X245" s="251"/>
      <c r="Y245" s="251"/>
      <c r="Z245" s="251"/>
      <c r="AA245" s="251"/>
      <c r="AB245" s="251"/>
      <c r="AC245" s="251"/>
      <c r="AD245" s="251"/>
      <c r="AE245" s="251"/>
      <c r="AF245" s="251"/>
      <c r="AG245" s="251"/>
      <c r="AH245" s="251"/>
      <c r="AI245" s="251"/>
      <c r="AJ245" s="251"/>
      <c r="AK245" s="251"/>
      <c r="AL245" s="251"/>
      <c r="AM245" s="251"/>
      <c r="AN245" s="251"/>
      <c r="AO245" s="251"/>
      <c r="AP245" s="251"/>
      <c r="AQ245" s="251"/>
      <c r="AR245" s="251"/>
      <c r="AS245" s="251"/>
      <c r="AT245" s="251"/>
      <c r="AU245" s="251"/>
      <c r="AV245" s="251"/>
      <c r="AW245" s="251"/>
      <c r="AX245" s="251"/>
      <c r="AY245" s="251"/>
      <c r="AZ245" s="251"/>
      <c r="BA245" s="251"/>
      <c r="BB245" s="251"/>
      <c r="BC245" s="251"/>
      <c r="BD245" s="251"/>
      <c r="BE245" s="251"/>
      <c r="BF245" s="251"/>
      <c r="BG245" s="251"/>
      <c r="BH245" s="251"/>
      <c r="BI245" s="251"/>
      <c r="BJ245" s="251"/>
      <c r="BK245" s="251"/>
      <c r="BL245" s="251"/>
    </row>
    <row r="246" spans="1:64" ht="24.75" customHeight="1" x14ac:dyDescent="0.25">
      <c r="A246" s="201" t="s">
        <v>145</v>
      </c>
      <c r="B246" s="202" t="s">
        <v>158</v>
      </c>
      <c r="C246" s="207" t="s">
        <v>229</v>
      </c>
      <c r="D246" s="208">
        <f>D248</f>
        <v>0</v>
      </c>
      <c r="E246" s="209">
        <f t="shared" ref="E246:I246" si="212">E248</f>
        <v>0</v>
      </c>
      <c r="F246" s="208">
        <f t="shared" si="212"/>
        <v>19831.25</v>
      </c>
      <c r="G246" s="204">
        <f t="shared" si="212"/>
        <v>2632.0591943725526</v>
      </c>
      <c r="H246" s="226">
        <f t="shared" si="212"/>
        <v>0</v>
      </c>
      <c r="I246" s="228">
        <f t="shared" si="212"/>
        <v>0</v>
      </c>
      <c r="J246" s="251"/>
      <c r="K246" s="251"/>
      <c r="L246" s="251"/>
      <c r="M246" s="251"/>
      <c r="N246" s="251"/>
      <c r="O246" s="251"/>
      <c r="P246" s="251"/>
      <c r="Q246" s="251"/>
      <c r="R246" s="251"/>
      <c r="S246" s="251"/>
      <c r="T246" s="251"/>
      <c r="U246" s="251"/>
      <c r="V246" s="251"/>
      <c r="W246" s="251"/>
      <c r="X246" s="251"/>
      <c r="Y246" s="251"/>
      <c r="Z246" s="251"/>
      <c r="AA246" s="251"/>
      <c r="AB246" s="251"/>
      <c r="AC246" s="251"/>
      <c r="AD246" s="251"/>
      <c r="AE246" s="251"/>
      <c r="AF246" s="251"/>
      <c r="AG246" s="251"/>
      <c r="AH246" s="251"/>
      <c r="AI246" s="251"/>
      <c r="AJ246" s="251"/>
      <c r="AK246" s="251"/>
      <c r="AL246" s="251"/>
      <c r="AM246" s="251"/>
      <c r="AN246" s="251"/>
      <c r="AO246" s="251"/>
      <c r="AP246" s="251"/>
      <c r="AQ246" s="251"/>
      <c r="AR246" s="251"/>
      <c r="AS246" s="251"/>
      <c r="AT246" s="251"/>
      <c r="AU246" s="251"/>
      <c r="AV246" s="251"/>
      <c r="AW246" s="251"/>
      <c r="AX246" s="251"/>
      <c r="AY246" s="251"/>
      <c r="AZ246" s="251"/>
      <c r="BA246" s="251"/>
      <c r="BB246" s="251"/>
      <c r="BC246" s="251"/>
      <c r="BD246" s="251"/>
      <c r="BE246" s="251"/>
      <c r="BF246" s="251"/>
      <c r="BG246" s="251"/>
      <c r="BH246" s="251"/>
      <c r="BI246" s="251"/>
      <c r="BJ246" s="251"/>
      <c r="BK246" s="251"/>
      <c r="BL246" s="251"/>
    </row>
    <row r="247" spans="1:64" s="251" customFormat="1" ht="19.5" customHeight="1" x14ac:dyDescent="0.25">
      <c r="A247" s="211" t="s">
        <v>10</v>
      </c>
      <c r="B247" s="212">
        <v>11001</v>
      </c>
      <c r="C247" s="213" t="s">
        <v>11</v>
      </c>
      <c r="D247" s="220">
        <v>0</v>
      </c>
      <c r="E247" s="225">
        <v>0</v>
      </c>
      <c r="F247" s="220">
        <v>19831.25</v>
      </c>
      <c r="G247" s="217">
        <v>2632.06</v>
      </c>
      <c r="H247" s="227">
        <v>0</v>
      </c>
      <c r="I247" s="229">
        <f>SUM(I248)</f>
        <v>0</v>
      </c>
    </row>
    <row r="248" spans="1:64" s="20" customFormat="1" ht="15" x14ac:dyDescent="0.25">
      <c r="A248" s="79"/>
      <c r="B248" s="4">
        <v>323</v>
      </c>
      <c r="C248" s="4" t="s">
        <v>90</v>
      </c>
      <c r="D248" s="88">
        <f>SUM(D249)</f>
        <v>0</v>
      </c>
      <c r="E248" s="89">
        <f>SUM(E249)</f>
        <v>0</v>
      </c>
      <c r="F248" s="252">
        <f>SUM(F249)</f>
        <v>19831.25</v>
      </c>
      <c r="G248" s="96">
        <f>SUM(G249)</f>
        <v>2632.0591943725526</v>
      </c>
      <c r="H248" s="140">
        <f>SUM(H249)</f>
        <v>0</v>
      </c>
      <c r="I248" s="98">
        <f>SUM(I249)</f>
        <v>0</v>
      </c>
    </row>
    <row r="249" spans="1:64" x14ac:dyDescent="0.25">
      <c r="A249" s="18"/>
      <c r="B249" s="84">
        <v>3232</v>
      </c>
      <c r="C249" s="35" t="s">
        <v>36</v>
      </c>
      <c r="D249" s="36">
        <v>0</v>
      </c>
      <c r="E249" s="45">
        <f t="shared" ref="E249" si="213">PRODUCT(D249/7.5345)</f>
        <v>0</v>
      </c>
      <c r="F249" s="262">
        <v>19831.25</v>
      </c>
      <c r="G249" s="59">
        <f t="shared" ref="G249" si="214">PRODUCT(F249/7.5345)</f>
        <v>2632.0591943725526</v>
      </c>
      <c r="H249" s="134">
        <v>0</v>
      </c>
      <c r="I249" s="138">
        <f>H249/7.5345</f>
        <v>0</v>
      </c>
    </row>
    <row r="250" spans="1:64" x14ac:dyDescent="0.25">
      <c r="A250" s="80"/>
      <c r="B250" s="81"/>
      <c r="C250" s="82"/>
      <c r="D250" s="68"/>
      <c r="E250" s="256"/>
      <c r="F250" s="267"/>
      <c r="G250" s="257"/>
      <c r="H250" s="145"/>
      <c r="I250" s="258"/>
    </row>
    <row r="251" spans="1:64" ht="43.5" customHeight="1" x14ac:dyDescent="0.25">
      <c r="A251" s="63">
        <v>2404</v>
      </c>
      <c r="B251" s="63" t="s">
        <v>16</v>
      </c>
      <c r="C251" s="77" t="s">
        <v>159</v>
      </c>
      <c r="D251" s="64">
        <f t="shared" ref="D251:I251" si="215">SUM(D252)</f>
        <v>4335560.5599999996</v>
      </c>
      <c r="E251" s="65">
        <f t="shared" si="215"/>
        <v>575427.77357488871</v>
      </c>
      <c r="F251" s="266">
        <f t="shared" si="215"/>
        <v>1948439.44</v>
      </c>
      <c r="G251" s="104">
        <f t="shared" si="215"/>
        <v>258602.35450262125</v>
      </c>
      <c r="H251" s="139">
        <f t="shared" si="215"/>
        <v>608950.31999999995</v>
      </c>
      <c r="I251" s="142">
        <f t="shared" si="215"/>
        <v>80821.596655385219</v>
      </c>
    </row>
    <row r="252" spans="1:64" s="19" customFormat="1" ht="24.75" customHeight="1" x14ac:dyDescent="0.25">
      <c r="A252" s="201" t="s">
        <v>145</v>
      </c>
      <c r="B252" s="202" t="s">
        <v>211</v>
      </c>
      <c r="C252" s="207" t="s">
        <v>218</v>
      </c>
      <c r="D252" s="208">
        <f>D253</f>
        <v>4335560.5599999996</v>
      </c>
      <c r="E252" s="209">
        <f>E253</f>
        <v>575427.77357488871</v>
      </c>
      <c r="F252" s="208">
        <f>SUM(F254+F256)</f>
        <v>1948439.44</v>
      </c>
      <c r="G252" s="204">
        <f>SUM(G253+G256)</f>
        <v>258602.35450262125</v>
      </c>
      <c r="H252" s="226">
        <f>H253</f>
        <v>608950.31999999995</v>
      </c>
      <c r="I252" s="228">
        <f>I253</f>
        <v>80821.596655385219</v>
      </c>
    </row>
    <row r="253" spans="1:64" s="19" customFormat="1" ht="15" x14ac:dyDescent="0.25">
      <c r="A253" s="211" t="s">
        <v>10</v>
      </c>
      <c r="B253" s="212">
        <v>58400</v>
      </c>
      <c r="C253" s="213" t="s">
        <v>212</v>
      </c>
      <c r="D253" s="220">
        <f>D254</f>
        <v>4335560.5599999996</v>
      </c>
      <c r="E253" s="225">
        <f t="shared" ref="E253:I257" si="216">E254</f>
        <v>575427.77357488871</v>
      </c>
      <c r="F253" s="220">
        <f t="shared" si="216"/>
        <v>1688439.44</v>
      </c>
      <c r="G253" s="217">
        <f t="shared" si="216"/>
        <v>224094.42431481849</v>
      </c>
      <c r="H253" s="227">
        <f t="shared" si="216"/>
        <v>608950.31999999995</v>
      </c>
      <c r="I253" s="229">
        <f t="shared" si="216"/>
        <v>80821.596655385219</v>
      </c>
    </row>
    <row r="254" spans="1:64" s="19" customFormat="1" ht="15" x14ac:dyDescent="0.25">
      <c r="A254" s="105"/>
      <c r="B254" s="4">
        <v>451</v>
      </c>
      <c r="C254" s="4" t="s">
        <v>214</v>
      </c>
      <c r="D254" s="106">
        <f>D255</f>
        <v>4335560.5599999996</v>
      </c>
      <c r="E254" s="107">
        <f t="shared" si="216"/>
        <v>575427.77357488871</v>
      </c>
      <c r="F254" s="266">
        <f t="shared" si="216"/>
        <v>1688439.44</v>
      </c>
      <c r="G254" s="108">
        <f t="shared" si="216"/>
        <v>224094.42431481849</v>
      </c>
      <c r="H254" s="144">
        <f t="shared" si="216"/>
        <v>608950.31999999995</v>
      </c>
      <c r="I254" s="143">
        <f t="shared" si="216"/>
        <v>80821.596655385219</v>
      </c>
    </row>
    <row r="255" spans="1:64" x14ac:dyDescent="0.25">
      <c r="A255" s="80"/>
      <c r="B255" s="81">
        <v>4511</v>
      </c>
      <c r="C255" s="82" t="s">
        <v>213</v>
      </c>
      <c r="D255" s="68">
        <v>4335560.5599999996</v>
      </c>
      <c r="E255" s="45">
        <f t="shared" ref="E255" si="217">PRODUCT(D255/7.5345)</f>
        <v>575427.77357488871</v>
      </c>
      <c r="F255" s="267">
        <v>1688439.44</v>
      </c>
      <c r="G255" s="59">
        <f t="shared" ref="G255" si="218">PRODUCT(F255/7.5345)</f>
        <v>224094.42431481849</v>
      </c>
      <c r="H255" s="145">
        <v>608950.31999999995</v>
      </c>
      <c r="I255" s="138">
        <f>H255/7.5345</f>
        <v>80821.596655385219</v>
      </c>
    </row>
    <row r="256" spans="1:64" s="19" customFormat="1" ht="15" x14ac:dyDescent="0.25">
      <c r="A256" s="211" t="s">
        <v>10</v>
      </c>
      <c r="B256" s="212">
        <v>48008</v>
      </c>
      <c r="C256" s="213" t="s">
        <v>230</v>
      </c>
      <c r="D256" s="220">
        <f>D257</f>
        <v>0</v>
      </c>
      <c r="E256" s="225">
        <f t="shared" si="216"/>
        <v>0</v>
      </c>
      <c r="F256" s="220">
        <f t="shared" si="216"/>
        <v>260000</v>
      </c>
      <c r="G256" s="217">
        <f t="shared" si="216"/>
        <v>34507.930187802769</v>
      </c>
      <c r="H256" s="227">
        <f t="shared" si="216"/>
        <v>0</v>
      </c>
      <c r="I256" s="229">
        <f t="shared" si="216"/>
        <v>0</v>
      </c>
    </row>
    <row r="257" spans="1:9" s="19" customFormat="1" ht="15" x14ac:dyDescent="0.25">
      <c r="A257" s="105"/>
      <c r="B257" s="4">
        <v>451</v>
      </c>
      <c r="C257" s="4" t="s">
        <v>214</v>
      </c>
      <c r="D257" s="106">
        <f>D258</f>
        <v>0</v>
      </c>
      <c r="E257" s="107">
        <f t="shared" si="216"/>
        <v>0</v>
      </c>
      <c r="F257" s="266">
        <f t="shared" si="216"/>
        <v>260000</v>
      </c>
      <c r="G257" s="108">
        <f t="shared" si="216"/>
        <v>34507.930187802769</v>
      </c>
      <c r="H257" s="144">
        <f t="shared" si="216"/>
        <v>0</v>
      </c>
      <c r="I257" s="143">
        <f t="shared" si="216"/>
        <v>0</v>
      </c>
    </row>
    <row r="258" spans="1:9" x14ac:dyDescent="0.25">
      <c r="A258" s="80"/>
      <c r="B258" s="81">
        <v>4511</v>
      </c>
      <c r="C258" s="82" t="s">
        <v>213</v>
      </c>
      <c r="D258" s="68">
        <v>0</v>
      </c>
      <c r="E258" s="45">
        <f t="shared" ref="E258" si="219">PRODUCT(D258/7.5345)</f>
        <v>0</v>
      </c>
      <c r="F258" s="267">
        <v>260000</v>
      </c>
      <c r="G258" s="59">
        <f t="shared" ref="G258" si="220">PRODUCT(F258/7.5345)</f>
        <v>34507.930187802769</v>
      </c>
      <c r="H258" s="145">
        <v>0</v>
      </c>
      <c r="I258" s="138">
        <f>H258/7.5345</f>
        <v>0</v>
      </c>
    </row>
    <row r="259" spans="1:9" ht="41.25" customHeight="1" x14ac:dyDescent="0.25">
      <c r="A259" s="63">
        <v>2406</v>
      </c>
      <c r="B259" s="63" t="s">
        <v>16</v>
      </c>
      <c r="C259" s="77" t="s">
        <v>84</v>
      </c>
      <c r="D259" s="64">
        <f>D260+D275</f>
        <v>150086.23000000001</v>
      </c>
      <c r="E259" s="65">
        <f>PRODUCT(D259/7.5345)</f>
        <v>19919.865949963503</v>
      </c>
      <c r="F259" s="266">
        <f>F260+F275</f>
        <v>152625</v>
      </c>
      <c r="G259" s="46">
        <f>F259/7.5345</f>
        <v>20256.818634282299</v>
      </c>
      <c r="H259" s="139">
        <f>SUM(H260+H275+H282)</f>
        <v>138845.95000000001</v>
      </c>
      <c r="I259" s="137">
        <f>SUM(I260+I275+I282)</f>
        <v>18428.02442099675</v>
      </c>
    </row>
    <row r="260" spans="1:9" s="19" customFormat="1" ht="24.75" customHeight="1" x14ac:dyDescent="0.25">
      <c r="A260" s="201" t="s">
        <v>145</v>
      </c>
      <c r="B260" s="202" t="s">
        <v>122</v>
      </c>
      <c r="C260" s="207" t="s">
        <v>123</v>
      </c>
      <c r="D260" s="208">
        <f t="shared" ref="D260:I260" si="221">SUM(D261+D265+D268)</f>
        <v>144734.26</v>
      </c>
      <c r="E260" s="209">
        <f t="shared" si="221"/>
        <v>19209.537461012675</v>
      </c>
      <c r="F260" s="208">
        <f>SUM(F261+F265+F268+F272)</f>
        <v>143125</v>
      </c>
      <c r="G260" s="204">
        <f>SUM(G261+G265+G268+G272)</f>
        <v>18995.951954343353</v>
      </c>
      <c r="H260" s="226">
        <f t="shared" si="221"/>
        <v>134500</v>
      </c>
      <c r="I260" s="228">
        <f t="shared" si="221"/>
        <v>17851.217731767203</v>
      </c>
    </row>
    <row r="261" spans="1:9" s="19" customFormat="1" ht="15" x14ac:dyDescent="0.25">
      <c r="A261" s="230" t="s">
        <v>10</v>
      </c>
      <c r="B261" s="231">
        <v>55042</v>
      </c>
      <c r="C261" s="232" t="s">
        <v>193</v>
      </c>
      <c r="D261" s="233">
        <f t="shared" ref="D261:I261" si="222">SUM(D262)</f>
        <v>0</v>
      </c>
      <c r="E261" s="234">
        <f t="shared" si="222"/>
        <v>0</v>
      </c>
      <c r="F261" s="233">
        <f t="shared" si="222"/>
        <v>1000</v>
      </c>
      <c r="G261" s="235">
        <f t="shared" si="222"/>
        <v>132.72280841462606</v>
      </c>
      <c r="H261" s="236">
        <f t="shared" si="222"/>
        <v>1000</v>
      </c>
      <c r="I261" s="237">
        <f t="shared" si="222"/>
        <v>132.72280841462606</v>
      </c>
    </row>
    <row r="262" spans="1:9" s="19" customFormat="1" ht="15" x14ac:dyDescent="0.25">
      <c r="A262" s="75"/>
      <c r="B262" s="54">
        <v>422</v>
      </c>
      <c r="C262" s="99" t="s">
        <v>126</v>
      </c>
      <c r="D262" s="88">
        <f t="shared" ref="D262:I262" si="223">SUM(D263:D264)</f>
        <v>0</v>
      </c>
      <c r="E262" s="89">
        <f t="shared" si="223"/>
        <v>0</v>
      </c>
      <c r="F262" s="252">
        <f t="shared" si="223"/>
        <v>1000</v>
      </c>
      <c r="G262" s="96">
        <f t="shared" si="223"/>
        <v>132.72280841462606</v>
      </c>
      <c r="H262" s="140">
        <f t="shared" si="223"/>
        <v>1000</v>
      </c>
      <c r="I262" s="98">
        <f t="shared" si="223"/>
        <v>132.72280841462606</v>
      </c>
    </row>
    <row r="263" spans="1:9" s="19" customFormat="1" ht="15" x14ac:dyDescent="0.25">
      <c r="A263" s="79"/>
      <c r="B263" s="21">
        <v>4221</v>
      </c>
      <c r="C263" s="76" t="s">
        <v>130</v>
      </c>
      <c r="D263" s="39">
        <v>0</v>
      </c>
      <c r="E263" s="45">
        <f t="shared" ref="E263:E264" si="224">PRODUCT(D263/7.5345)</f>
        <v>0</v>
      </c>
      <c r="F263" s="262">
        <v>300</v>
      </c>
      <c r="G263" s="59">
        <f t="shared" ref="G263:G264" si="225">PRODUCT(F263/7.5345)</f>
        <v>39.816842524387816</v>
      </c>
      <c r="H263" s="134">
        <v>300</v>
      </c>
      <c r="I263" s="138">
        <f>H263/7.5345</f>
        <v>39.816842524387816</v>
      </c>
    </row>
    <row r="264" spans="1:9" s="19" customFormat="1" ht="15" x14ac:dyDescent="0.25">
      <c r="A264" s="79"/>
      <c r="B264" s="21">
        <v>4223</v>
      </c>
      <c r="C264" s="76" t="s">
        <v>215</v>
      </c>
      <c r="D264" s="39">
        <v>0</v>
      </c>
      <c r="E264" s="45">
        <f t="shared" si="224"/>
        <v>0</v>
      </c>
      <c r="F264" s="262">
        <v>700</v>
      </c>
      <c r="G264" s="59">
        <f t="shared" si="225"/>
        <v>92.905965890238235</v>
      </c>
      <c r="H264" s="134">
        <v>700</v>
      </c>
      <c r="I264" s="138">
        <f>H264/7.5345</f>
        <v>92.905965890238235</v>
      </c>
    </row>
    <row r="265" spans="1:9" s="20" customFormat="1" ht="15" x14ac:dyDescent="0.25">
      <c r="A265" s="211" t="s">
        <v>10</v>
      </c>
      <c r="B265" s="212">
        <v>55291</v>
      </c>
      <c r="C265" s="213" t="s">
        <v>195</v>
      </c>
      <c r="D265" s="220">
        <f>SUM(D266)</f>
        <v>0</v>
      </c>
      <c r="E265" s="225">
        <f t="shared" ref="E265:I265" si="226">SUM(E266)</f>
        <v>0</v>
      </c>
      <c r="F265" s="220">
        <f t="shared" si="226"/>
        <v>3500</v>
      </c>
      <c r="G265" s="217">
        <f t="shared" si="226"/>
        <v>464.52982945119118</v>
      </c>
      <c r="H265" s="227">
        <f t="shared" si="226"/>
        <v>3500</v>
      </c>
      <c r="I265" s="229">
        <f t="shared" si="226"/>
        <v>464.52982945119118</v>
      </c>
    </row>
    <row r="266" spans="1:9" s="20" customFormat="1" ht="15" x14ac:dyDescent="0.25">
      <c r="A266" s="79"/>
      <c r="B266" s="54">
        <v>422</v>
      </c>
      <c r="C266" s="99" t="s">
        <v>126</v>
      </c>
      <c r="D266" s="95">
        <f>D267</f>
        <v>0</v>
      </c>
      <c r="E266" s="47">
        <f t="shared" ref="E266:I266" si="227">E267</f>
        <v>0</v>
      </c>
      <c r="F266" s="252">
        <f t="shared" si="227"/>
        <v>3500</v>
      </c>
      <c r="G266" s="58">
        <f t="shared" si="227"/>
        <v>464.52982945119118</v>
      </c>
      <c r="H266" s="133">
        <f t="shared" si="227"/>
        <v>3500</v>
      </c>
      <c r="I266" s="97">
        <f t="shared" si="227"/>
        <v>464.52982945119118</v>
      </c>
    </row>
    <row r="267" spans="1:9" s="19" customFormat="1" ht="15" x14ac:dyDescent="0.25">
      <c r="A267" s="79"/>
      <c r="B267" s="21">
        <v>4221</v>
      </c>
      <c r="C267" s="76" t="s">
        <v>130</v>
      </c>
      <c r="D267" s="39">
        <v>0</v>
      </c>
      <c r="E267" s="45">
        <f t="shared" ref="E267" si="228">PRODUCT(D267/7.5345)</f>
        <v>0</v>
      </c>
      <c r="F267" s="262">
        <v>3500</v>
      </c>
      <c r="G267" s="59">
        <f t="shared" ref="G267" si="229">PRODUCT(F267/7.5345)</f>
        <v>464.52982945119118</v>
      </c>
      <c r="H267" s="134">
        <v>3500</v>
      </c>
      <c r="I267" s="138">
        <f>H267/7.5345</f>
        <v>464.52982945119118</v>
      </c>
    </row>
    <row r="268" spans="1:9" s="19" customFormat="1" ht="15" x14ac:dyDescent="0.25">
      <c r="A268" s="211" t="s">
        <v>10</v>
      </c>
      <c r="B268" s="212">
        <v>62400</v>
      </c>
      <c r="C268" s="213" t="s">
        <v>198</v>
      </c>
      <c r="D268" s="220">
        <f>SUM(D269)</f>
        <v>144734.26</v>
      </c>
      <c r="E268" s="225">
        <f t="shared" ref="E268:I268" si="230">SUM(E269)</f>
        <v>19209.537461012675</v>
      </c>
      <c r="F268" s="220">
        <f t="shared" si="230"/>
        <v>128000</v>
      </c>
      <c r="G268" s="217">
        <f t="shared" si="230"/>
        <v>16988.519477072132</v>
      </c>
      <c r="H268" s="227">
        <f t="shared" si="230"/>
        <v>130000</v>
      </c>
      <c r="I268" s="229">
        <f t="shared" si="230"/>
        <v>17253.965093901385</v>
      </c>
    </row>
    <row r="269" spans="1:9" s="19" customFormat="1" ht="15" x14ac:dyDescent="0.25">
      <c r="A269" s="79"/>
      <c r="B269" s="83">
        <v>422</v>
      </c>
      <c r="C269" s="99" t="s">
        <v>126</v>
      </c>
      <c r="D269" s="95">
        <f t="shared" ref="D269:I269" si="231">SUM(D270:D271)</f>
        <v>144734.26</v>
      </c>
      <c r="E269" s="47">
        <f t="shared" si="231"/>
        <v>19209.537461012675</v>
      </c>
      <c r="F269" s="252">
        <f t="shared" si="231"/>
        <v>128000</v>
      </c>
      <c r="G269" s="58">
        <f t="shared" si="231"/>
        <v>16988.519477072132</v>
      </c>
      <c r="H269" s="133">
        <f t="shared" si="231"/>
        <v>130000</v>
      </c>
      <c r="I269" s="97">
        <f t="shared" si="231"/>
        <v>17253.965093901385</v>
      </c>
    </row>
    <row r="270" spans="1:9" s="19" customFormat="1" ht="15" x14ac:dyDescent="0.25">
      <c r="A270" s="79"/>
      <c r="B270" s="21">
        <v>4221</v>
      </c>
      <c r="C270" s="76" t="s">
        <v>130</v>
      </c>
      <c r="D270" s="39">
        <v>144734.26</v>
      </c>
      <c r="E270" s="45">
        <f t="shared" ref="E270" si="232">PRODUCT(D270/7.5345)</f>
        <v>19209.537461012675</v>
      </c>
      <c r="F270" s="262">
        <v>120000</v>
      </c>
      <c r="G270" s="59">
        <f t="shared" ref="G270" si="233">PRODUCT(F270/7.5345)</f>
        <v>15926.737009755125</v>
      </c>
      <c r="H270" s="134">
        <v>120000</v>
      </c>
      <c r="I270" s="138">
        <f>H270/7.5345</f>
        <v>15926.737009755125</v>
      </c>
    </row>
    <row r="271" spans="1:9" s="19" customFormat="1" ht="15" x14ac:dyDescent="0.25">
      <c r="A271" s="79"/>
      <c r="B271" s="21">
        <v>4227</v>
      </c>
      <c r="C271" s="76" t="s">
        <v>125</v>
      </c>
      <c r="D271" s="39">
        <v>0</v>
      </c>
      <c r="E271" s="45">
        <f t="shared" ref="E271" si="234">PRODUCT(D271/7.5345)</f>
        <v>0</v>
      </c>
      <c r="F271" s="262">
        <v>8000</v>
      </c>
      <c r="G271" s="59">
        <f t="shared" ref="G271" si="235">PRODUCT(F271/7.5345)</f>
        <v>1061.7824673170085</v>
      </c>
      <c r="H271" s="134">
        <v>10000</v>
      </c>
      <c r="I271" s="138">
        <f>H271/7.5345</f>
        <v>1327.2280841462605</v>
      </c>
    </row>
    <row r="272" spans="1:9" s="19" customFormat="1" ht="15" x14ac:dyDescent="0.25">
      <c r="A272" s="211" t="s">
        <v>10</v>
      </c>
      <c r="B272" s="212">
        <v>48008</v>
      </c>
      <c r="C272" s="213" t="s">
        <v>230</v>
      </c>
      <c r="D272" s="220">
        <f>SUM(D273)</f>
        <v>0</v>
      </c>
      <c r="E272" s="225">
        <f t="shared" ref="E272:I272" si="236">SUM(E273)</f>
        <v>0</v>
      </c>
      <c r="F272" s="220">
        <f t="shared" si="236"/>
        <v>10625</v>
      </c>
      <c r="G272" s="217">
        <f t="shared" si="236"/>
        <v>1410.1798394054017</v>
      </c>
      <c r="H272" s="227">
        <f t="shared" si="236"/>
        <v>0</v>
      </c>
      <c r="I272" s="229">
        <f t="shared" si="236"/>
        <v>0</v>
      </c>
    </row>
    <row r="273" spans="1:9" s="19" customFormat="1" ht="15" x14ac:dyDescent="0.25">
      <c r="A273" s="79"/>
      <c r="B273" s="83">
        <v>422</v>
      </c>
      <c r="C273" s="99" t="s">
        <v>126</v>
      </c>
      <c r="D273" s="95">
        <f t="shared" ref="D273:I273" si="237">SUM(D274:D274)</f>
        <v>0</v>
      </c>
      <c r="E273" s="47">
        <f t="shared" si="237"/>
        <v>0</v>
      </c>
      <c r="F273" s="252">
        <f t="shared" si="237"/>
        <v>10625</v>
      </c>
      <c r="G273" s="58">
        <f t="shared" si="237"/>
        <v>1410.1798394054017</v>
      </c>
      <c r="H273" s="133">
        <f t="shared" si="237"/>
        <v>0</v>
      </c>
      <c r="I273" s="97">
        <f t="shared" si="237"/>
        <v>0</v>
      </c>
    </row>
    <row r="274" spans="1:9" s="19" customFormat="1" ht="15" x14ac:dyDescent="0.25">
      <c r="A274" s="79"/>
      <c r="B274" s="21">
        <v>4221</v>
      </c>
      <c r="C274" s="76" t="s">
        <v>130</v>
      </c>
      <c r="D274" s="39">
        <v>0</v>
      </c>
      <c r="E274" s="45">
        <f t="shared" ref="E274" si="238">PRODUCT(D274/7.5345)</f>
        <v>0</v>
      </c>
      <c r="F274" s="262">
        <v>10625</v>
      </c>
      <c r="G274" s="59">
        <f t="shared" ref="G274" si="239">PRODUCT(F274/7.5345)</f>
        <v>1410.1798394054017</v>
      </c>
      <c r="H274" s="134">
        <v>0</v>
      </c>
      <c r="I274" s="138">
        <f>H274/7.5345</f>
        <v>0</v>
      </c>
    </row>
    <row r="275" spans="1:9" ht="24.75" customHeight="1" x14ac:dyDescent="0.25">
      <c r="A275" s="201" t="s">
        <v>145</v>
      </c>
      <c r="B275" s="202" t="s">
        <v>85</v>
      </c>
      <c r="C275" s="207" t="s">
        <v>86</v>
      </c>
      <c r="D275" s="208">
        <f t="shared" ref="D275:I275" si="240">SUM(D276)</f>
        <v>5351.97</v>
      </c>
      <c r="E275" s="209">
        <f t="shared" si="240"/>
        <v>710.32848895082623</v>
      </c>
      <c r="F275" s="208">
        <f>SUM(F276+F279)</f>
        <v>9500</v>
      </c>
      <c r="G275" s="204">
        <f>SUM(G276+G279)</f>
        <v>1260.8666799389475</v>
      </c>
      <c r="H275" s="226">
        <f t="shared" si="240"/>
        <v>2500</v>
      </c>
      <c r="I275" s="228">
        <f t="shared" si="240"/>
        <v>331.80702103656512</v>
      </c>
    </row>
    <row r="276" spans="1:9" ht="15" x14ac:dyDescent="0.25">
      <c r="A276" s="211" t="s">
        <v>10</v>
      </c>
      <c r="B276" s="212">
        <v>62400</v>
      </c>
      <c r="C276" s="213" t="s">
        <v>198</v>
      </c>
      <c r="D276" s="220">
        <f>D277</f>
        <v>5351.97</v>
      </c>
      <c r="E276" s="225">
        <f t="shared" ref="E276:I276" si="241">E277</f>
        <v>710.32848895082623</v>
      </c>
      <c r="F276" s="220">
        <f t="shared" si="241"/>
        <v>3500</v>
      </c>
      <c r="G276" s="217">
        <f t="shared" si="241"/>
        <v>464.52982945119118</v>
      </c>
      <c r="H276" s="227">
        <f t="shared" si="241"/>
        <v>2500</v>
      </c>
      <c r="I276" s="229">
        <f t="shared" si="241"/>
        <v>331.80702103656512</v>
      </c>
    </row>
    <row r="277" spans="1:9" s="19" customFormat="1" ht="15" x14ac:dyDescent="0.25">
      <c r="A277" s="79"/>
      <c r="B277" s="4">
        <v>424</v>
      </c>
      <c r="C277" s="4" t="s">
        <v>97</v>
      </c>
      <c r="D277" s="95">
        <f>D278</f>
        <v>5351.97</v>
      </c>
      <c r="E277" s="47">
        <f t="shared" ref="E277:I277" si="242">E278</f>
        <v>710.32848895082623</v>
      </c>
      <c r="F277" s="252">
        <f t="shared" si="242"/>
        <v>3500</v>
      </c>
      <c r="G277" s="58">
        <f t="shared" si="242"/>
        <v>464.52982945119118</v>
      </c>
      <c r="H277" s="133">
        <f t="shared" si="242"/>
        <v>2500</v>
      </c>
      <c r="I277" s="97">
        <f t="shared" si="242"/>
        <v>331.80702103656512</v>
      </c>
    </row>
    <row r="278" spans="1:9" x14ac:dyDescent="0.25">
      <c r="A278" s="18"/>
      <c r="B278" s="52" t="s">
        <v>87</v>
      </c>
      <c r="C278" s="35" t="s">
        <v>88</v>
      </c>
      <c r="D278" s="36">
        <v>5351.97</v>
      </c>
      <c r="E278" s="45">
        <f t="shared" ref="E278" si="243">PRODUCT(D278/7.5345)</f>
        <v>710.32848895082623</v>
      </c>
      <c r="F278" s="262">
        <v>3500</v>
      </c>
      <c r="G278" s="59">
        <f t="shared" ref="G278" si="244">PRODUCT(F278/7.5345)</f>
        <v>464.52982945119118</v>
      </c>
      <c r="H278" s="134">
        <v>2500</v>
      </c>
      <c r="I278" s="138">
        <f>H278/7.5345</f>
        <v>331.80702103656512</v>
      </c>
    </row>
    <row r="279" spans="1:9" ht="15" x14ac:dyDescent="0.25">
      <c r="A279" s="211" t="s">
        <v>10</v>
      </c>
      <c r="B279" s="212">
        <v>11001</v>
      </c>
      <c r="C279" s="213" t="s">
        <v>11</v>
      </c>
      <c r="D279" s="220">
        <f>D280</f>
        <v>0</v>
      </c>
      <c r="E279" s="225">
        <f t="shared" ref="E279:I280" si="245">E280</f>
        <v>0</v>
      </c>
      <c r="F279" s="220">
        <f t="shared" si="245"/>
        <v>6000</v>
      </c>
      <c r="G279" s="217">
        <f t="shared" si="245"/>
        <v>796.33685048775624</v>
      </c>
      <c r="H279" s="227">
        <f t="shared" si="245"/>
        <v>0</v>
      </c>
      <c r="I279" s="229">
        <f t="shared" si="245"/>
        <v>0</v>
      </c>
    </row>
    <row r="280" spans="1:9" s="19" customFormat="1" ht="15" x14ac:dyDescent="0.25">
      <c r="A280" s="79"/>
      <c r="B280" s="4">
        <v>424</v>
      </c>
      <c r="C280" s="4" t="s">
        <v>97</v>
      </c>
      <c r="D280" s="95">
        <f>D281</f>
        <v>0</v>
      </c>
      <c r="E280" s="47">
        <f t="shared" si="245"/>
        <v>0</v>
      </c>
      <c r="F280" s="252">
        <f t="shared" si="245"/>
        <v>6000</v>
      </c>
      <c r="G280" s="58">
        <f t="shared" si="245"/>
        <v>796.33685048775624</v>
      </c>
      <c r="H280" s="133">
        <f t="shared" si="245"/>
        <v>0</v>
      </c>
      <c r="I280" s="97">
        <f t="shared" si="245"/>
        <v>0</v>
      </c>
    </row>
    <row r="281" spans="1:9" x14ac:dyDescent="0.25">
      <c r="A281" s="18"/>
      <c r="B281" s="84" t="s">
        <v>87</v>
      </c>
      <c r="C281" s="35" t="s">
        <v>88</v>
      </c>
      <c r="D281" s="36">
        <v>0</v>
      </c>
      <c r="E281" s="45">
        <f t="shared" ref="E281" si="246">PRODUCT(D281/7.5345)</f>
        <v>0</v>
      </c>
      <c r="F281" s="262">
        <v>6000</v>
      </c>
      <c r="G281" s="59">
        <f t="shared" ref="G281" si="247">PRODUCT(F281/7.5345)</f>
        <v>796.33685048775624</v>
      </c>
      <c r="H281" s="134">
        <v>0</v>
      </c>
      <c r="I281" s="138">
        <f>H281/7.5345</f>
        <v>0</v>
      </c>
    </row>
    <row r="282" spans="1:9" ht="24.75" customHeight="1" x14ac:dyDescent="0.25">
      <c r="A282" s="201" t="s">
        <v>145</v>
      </c>
      <c r="B282" s="202" t="s">
        <v>232</v>
      </c>
      <c r="C282" s="207" t="s">
        <v>233</v>
      </c>
      <c r="D282" s="208">
        <f t="shared" ref="D282:I282" si="248">SUM(D283)</f>
        <v>0</v>
      </c>
      <c r="E282" s="209">
        <f t="shared" si="248"/>
        <v>0</v>
      </c>
      <c r="F282" s="208">
        <f>SUM(F283+F286)</f>
        <v>0</v>
      </c>
      <c r="G282" s="204">
        <f>SUM(G283+G286)</f>
        <v>0</v>
      </c>
      <c r="H282" s="226">
        <f t="shared" si="248"/>
        <v>1845.95</v>
      </c>
      <c r="I282" s="228">
        <f t="shared" si="248"/>
        <v>244.99966819297896</v>
      </c>
    </row>
    <row r="283" spans="1:9" ht="15" x14ac:dyDescent="0.25">
      <c r="A283" s="211" t="s">
        <v>10</v>
      </c>
      <c r="B283" s="212">
        <v>11001</v>
      </c>
      <c r="C283" s="213" t="s">
        <v>11</v>
      </c>
      <c r="D283" s="220">
        <f>D284</f>
        <v>0</v>
      </c>
      <c r="E283" s="225">
        <f t="shared" ref="E283:I284" si="249">E284</f>
        <v>0</v>
      </c>
      <c r="F283" s="220">
        <f t="shared" si="249"/>
        <v>0</v>
      </c>
      <c r="G283" s="217">
        <f t="shared" si="249"/>
        <v>0</v>
      </c>
      <c r="H283" s="227">
        <f t="shared" si="249"/>
        <v>1845.95</v>
      </c>
      <c r="I283" s="229">
        <f t="shared" si="249"/>
        <v>244.99966819297896</v>
      </c>
    </row>
    <row r="284" spans="1:9" s="19" customFormat="1" ht="15" x14ac:dyDescent="0.25">
      <c r="A284" s="79"/>
      <c r="B284" s="4">
        <v>424</v>
      </c>
      <c r="C284" s="4" t="s">
        <v>97</v>
      </c>
      <c r="D284" s="95">
        <f>D285</f>
        <v>0</v>
      </c>
      <c r="E284" s="47">
        <f t="shared" si="249"/>
        <v>0</v>
      </c>
      <c r="F284" s="252">
        <f t="shared" si="249"/>
        <v>0</v>
      </c>
      <c r="G284" s="58">
        <f t="shared" si="249"/>
        <v>0</v>
      </c>
      <c r="H284" s="133">
        <f t="shared" si="249"/>
        <v>1845.95</v>
      </c>
      <c r="I284" s="97">
        <f t="shared" si="249"/>
        <v>244.99966819297896</v>
      </c>
    </row>
    <row r="285" spans="1:9" x14ac:dyDescent="0.25">
      <c r="A285" s="18"/>
      <c r="B285" s="84" t="s">
        <v>87</v>
      </c>
      <c r="C285" s="35" t="s">
        <v>88</v>
      </c>
      <c r="D285" s="36">
        <v>0</v>
      </c>
      <c r="E285" s="45">
        <f t="shared" ref="E285" si="250">PRODUCT(D285/7.5345)</f>
        <v>0</v>
      </c>
      <c r="F285" s="262">
        <v>0</v>
      </c>
      <c r="G285" s="59">
        <f t="shared" ref="G285" si="251">PRODUCT(F285/7.5345)</f>
        <v>0</v>
      </c>
      <c r="H285" s="134">
        <v>1845.95</v>
      </c>
      <c r="I285" s="138">
        <f>H285/7.5345</f>
        <v>244.99966819297896</v>
      </c>
    </row>
    <row r="286" spans="1:9" x14ac:dyDescent="0.25">
      <c r="B286" s="14"/>
      <c r="C286" s="14"/>
      <c r="D286" s="14"/>
      <c r="E286" s="14"/>
      <c r="F286" s="251"/>
      <c r="G286" s="14"/>
      <c r="H286" s="14"/>
      <c r="I286" s="14"/>
    </row>
    <row r="287" spans="1:9" s="15" customFormat="1" ht="15" x14ac:dyDescent="0.25">
      <c r="F287" s="253"/>
    </row>
    <row r="288" spans="1:9" x14ac:dyDescent="0.25">
      <c r="B288" s="14"/>
      <c r="C288" s="14"/>
      <c r="D288" s="14"/>
      <c r="E288" s="14"/>
      <c r="F288" s="251"/>
      <c r="G288" s="14"/>
      <c r="H288" s="14"/>
      <c r="I288" s="14"/>
    </row>
    <row r="289" spans="2:9" s="15" customFormat="1" ht="15" x14ac:dyDescent="0.25">
      <c r="F289" s="253"/>
    </row>
    <row r="290" spans="2:9" x14ac:dyDescent="0.25">
      <c r="B290" s="14"/>
      <c r="C290" s="14"/>
      <c r="D290" s="14"/>
      <c r="E290" s="14"/>
      <c r="F290" s="251"/>
      <c r="G290" s="14"/>
      <c r="H290" s="14"/>
      <c r="I290" s="14"/>
    </row>
    <row r="291" spans="2:9" s="15" customFormat="1" ht="15" x14ac:dyDescent="0.25">
      <c r="F291" s="253"/>
    </row>
    <row r="292" spans="2:9" x14ac:dyDescent="0.25">
      <c r="B292" s="14"/>
      <c r="C292" s="14"/>
      <c r="D292" s="14"/>
      <c r="E292" s="14"/>
      <c r="F292" s="251"/>
      <c r="G292" s="14"/>
      <c r="H292" s="14"/>
      <c r="I292" s="14"/>
    </row>
    <row r="293" spans="2:9" x14ac:dyDescent="0.25">
      <c r="B293" s="14"/>
      <c r="C293" s="14"/>
      <c r="D293" s="14"/>
      <c r="E293" s="14"/>
      <c r="F293" s="251"/>
      <c r="G293" s="14"/>
      <c r="H293" s="14"/>
      <c r="I293" s="14"/>
    </row>
    <row r="294" spans="2:9" s="20" customFormat="1" ht="15" x14ac:dyDescent="0.25">
      <c r="F294" s="253"/>
    </row>
    <row r="295" spans="2:9" x14ac:dyDescent="0.25">
      <c r="B295" s="14"/>
      <c r="C295" s="14"/>
      <c r="D295" s="14"/>
      <c r="E295" s="14"/>
      <c r="F295" s="251"/>
      <c r="G295" s="14"/>
      <c r="H295" s="14"/>
      <c r="I295" s="14"/>
    </row>
    <row r="296" spans="2:9" x14ac:dyDescent="0.25">
      <c r="B296" s="14"/>
      <c r="C296" s="14"/>
      <c r="D296" s="14"/>
      <c r="E296" s="14"/>
      <c r="F296" s="251"/>
      <c r="G296" s="14"/>
      <c r="H296" s="14"/>
      <c r="I296" s="14"/>
    </row>
    <row r="297" spans="2:9" x14ac:dyDescent="0.25">
      <c r="B297" s="14"/>
      <c r="C297" s="14"/>
      <c r="D297" s="14"/>
      <c r="E297" s="14"/>
      <c r="F297" s="251"/>
      <c r="G297" s="14"/>
      <c r="H297" s="14"/>
      <c r="I297" s="14"/>
    </row>
    <row r="298" spans="2:9" s="15" customFormat="1" ht="15" x14ac:dyDescent="0.25">
      <c r="F298" s="253"/>
    </row>
    <row r="299" spans="2:9" x14ac:dyDescent="0.25">
      <c r="B299" s="14"/>
      <c r="C299" s="14"/>
      <c r="D299" s="14"/>
      <c r="E299" s="14"/>
      <c r="F299" s="251"/>
      <c r="G299" s="14"/>
      <c r="H299" s="14"/>
      <c r="I299" s="14"/>
    </row>
    <row r="300" spans="2:9" s="15" customFormat="1" ht="15" x14ac:dyDescent="0.25">
      <c r="F300" s="253"/>
    </row>
    <row r="301" spans="2:9" x14ac:dyDescent="0.25">
      <c r="B301" s="14"/>
      <c r="C301" s="14"/>
      <c r="D301" s="14"/>
      <c r="E301" s="14"/>
      <c r="F301" s="251"/>
      <c r="G301" s="14"/>
      <c r="H301" s="14"/>
      <c r="I301" s="14"/>
    </row>
    <row r="302" spans="2:9" x14ac:dyDescent="0.25">
      <c r="B302" s="14"/>
      <c r="C302" s="14"/>
      <c r="D302" s="14"/>
      <c r="E302" s="14"/>
      <c r="F302" s="251"/>
      <c r="G302" s="14"/>
      <c r="H302" s="14"/>
      <c r="I302" s="14"/>
    </row>
    <row r="303" spans="2:9" ht="21.75" customHeight="1" x14ac:dyDescent="0.25">
      <c r="B303" s="14"/>
      <c r="C303" s="14"/>
      <c r="D303" s="14"/>
      <c r="E303" s="14"/>
      <c r="F303" s="251"/>
      <c r="G303" s="14"/>
      <c r="H303" s="14"/>
      <c r="I303" s="14"/>
    </row>
    <row r="304" spans="2:9" x14ac:dyDescent="0.25">
      <c r="B304" s="14"/>
      <c r="C304" s="14"/>
      <c r="D304" s="14"/>
      <c r="E304" s="14"/>
      <c r="F304" s="251"/>
      <c r="G304" s="14"/>
      <c r="H304" s="14"/>
      <c r="I304" s="14"/>
    </row>
    <row r="305" spans="2:9" x14ac:dyDescent="0.25">
      <c r="B305" s="14"/>
      <c r="C305" s="14"/>
      <c r="D305" s="14"/>
      <c r="E305" s="14"/>
      <c r="F305" s="251"/>
      <c r="G305" s="14"/>
      <c r="H305" s="14"/>
      <c r="I305" s="14"/>
    </row>
    <row r="306" spans="2:9" x14ac:dyDescent="0.25">
      <c r="B306" s="14"/>
      <c r="C306" s="14"/>
      <c r="D306" s="14"/>
      <c r="E306" s="14"/>
      <c r="F306" s="251"/>
      <c r="G306" s="14"/>
      <c r="H306" s="14"/>
      <c r="I306" s="14"/>
    </row>
    <row r="307" spans="2:9" x14ac:dyDescent="0.25">
      <c r="B307" s="14"/>
      <c r="C307" s="14"/>
      <c r="D307" s="14"/>
      <c r="E307" s="14"/>
      <c r="F307" s="251"/>
      <c r="G307" s="14"/>
      <c r="H307" s="14"/>
      <c r="I307" s="14"/>
    </row>
    <row r="308" spans="2:9" x14ac:dyDescent="0.25">
      <c r="B308" s="14"/>
      <c r="C308" s="14"/>
      <c r="D308" s="14"/>
      <c r="E308" s="14"/>
      <c r="F308" s="251"/>
      <c r="G308" s="14"/>
      <c r="H308" s="14"/>
      <c r="I308" s="14"/>
    </row>
    <row r="309" spans="2:9" x14ac:dyDescent="0.25">
      <c r="B309" s="14"/>
      <c r="C309" s="14"/>
      <c r="D309" s="14"/>
      <c r="E309" s="14"/>
      <c r="F309" s="251"/>
      <c r="G309" s="14"/>
      <c r="H309" s="14"/>
      <c r="I309" s="14"/>
    </row>
    <row r="310" spans="2:9" x14ac:dyDescent="0.25">
      <c r="B310" s="14"/>
      <c r="C310" s="14"/>
      <c r="D310" s="14"/>
      <c r="E310" s="14"/>
      <c r="F310" s="251"/>
      <c r="G310" s="14"/>
      <c r="H310" s="14"/>
      <c r="I310" s="14"/>
    </row>
    <row r="311" spans="2:9" x14ac:dyDescent="0.25">
      <c r="B311" s="14"/>
      <c r="C311" s="14"/>
      <c r="D311" s="14"/>
      <c r="E311" s="14"/>
      <c r="F311" s="251"/>
      <c r="G311" s="14"/>
      <c r="H311" s="14"/>
      <c r="I311" s="14"/>
    </row>
    <row r="312" spans="2:9" x14ac:dyDescent="0.25">
      <c r="B312" s="14"/>
      <c r="C312" s="14"/>
      <c r="D312" s="14"/>
      <c r="E312" s="14"/>
      <c r="F312" s="251"/>
      <c r="G312" s="14"/>
      <c r="H312" s="14"/>
      <c r="I312" s="14"/>
    </row>
    <row r="313" spans="2:9" x14ac:dyDescent="0.25">
      <c r="B313" s="14"/>
      <c r="C313" s="14"/>
      <c r="D313" s="14"/>
      <c r="E313" s="14"/>
      <c r="F313" s="251"/>
      <c r="G313" s="14"/>
      <c r="H313" s="14"/>
      <c r="I313" s="14"/>
    </row>
    <row r="314" spans="2:9" x14ac:dyDescent="0.25">
      <c r="B314" s="14"/>
      <c r="C314" s="14"/>
      <c r="D314" s="14"/>
      <c r="E314" s="14"/>
      <c r="F314" s="251"/>
      <c r="G314" s="14"/>
      <c r="H314" s="14"/>
      <c r="I314" s="14"/>
    </row>
    <row r="315" spans="2:9" x14ac:dyDescent="0.25">
      <c r="B315" s="14"/>
      <c r="C315" s="14"/>
      <c r="D315" s="14"/>
      <c r="E315" s="14"/>
      <c r="F315" s="251"/>
      <c r="G315" s="14"/>
      <c r="H315" s="14"/>
      <c r="I315" s="14"/>
    </row>
    <row r="316" spans="2:9" x14ac:dyDescent="0.25">
      <c r="B316" s="14"/>
      <c r="C316" s="14"/>
      <c r="D316" s="14"/>
      <c r="E316" s="14"/>
      <c r="F316" s="251"/>
      <c r="G316" s="14"/>
      <c r="H316" s="14"/>
      <c r="I316" s="14"/>
    </row>
    <row r="317" spans="2:9" x14ac:dyDescent="0.25">
      <c r="B317" s="14"/>
      <c r="C317" s="14"/>
      <c r="D317" s="14"/>
      <c r="E317" s="14"/>
      <c r="F317" s="251"/>
      <c r="G317" s="14"/>
      <c r="H317" s="14"/>
      <c r="I317" s="14"/>
    </row>
    <row r="318" spans="2:9" x14ac:dyDescent="0.25">
      <c r="B318" s="14"/>
      <c r="C318" s="14"/>
      <c r="D318" s="14"/>
      <c r="E318" s="14"/>
      <c r="F318" s="251"/>
      <c r="G318" s="14"/>
      <c r="H318" s="14"/>
      <c r="I318" s="14"/>
    </row>
  </sheetData>
  <mergeCells count="5">
    <mergeCell ref="A1:B2"/>
    <mergeCell ref="D3:E3"/>
    <mergeCell ref="F3:G3"/>
    <mergeCell ref="I3:I4"/>
    <mergeCell ref="H3:H4"/>
  </mergeCells>
  <printOptions horizontalCentered="1"/>
  <pageMargins left="0.25" right="0.25" top="0.75" bottom="0.75" header="0.3" footer="0.3"/>
  <pageSetup paperSize="9" scale="64" orientation="landscape" r:id="rId1"/>
  <headerFooter>
    <oddHeader xml:space="preserve">&amp;L&amp;8Proračunski korisnik:  
Gospodarska škola Istituto professionale Buje  
Školski brijeg 1, 52460 Buje (Buie)  
27648687825  
&amp;C&amp;16&amp;UPLAN PRORAČUNA - RASHODI I IZDATCI
2023-2025
</oddHeader>
    <oddFooter>&amp;R&amp;P</oddFooter>
  </headerFooter>
  <rowBreaks count="5" manualBreakCount="5">
    <brk id="49" max="12" man="1"/>
    <brk id="109" max="16383" man="1"/>
    <brk id="188" max="12" man="1"/>
    <brk id="258" max="16383" man="1"/>
    <brk id="30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4"/>
  <sheetViews>
    <sheetView workbookViewId="0">
      <selection activeCell="A3" sqref="A3"/>
    </sheetView>
  </sheetViews>
  <sheetFormatPr defaultRowHeight="15" x14ac:dyDescent="0.25"/>
  <cols>
    <col min="1" max="1" width="11" customWidth="1"/>
    <col min="2" max="2" width="10.7109375" customWidth="1"/>
    <col min="3" max="3" width="29.42578125" customWidth="1"/>
    <col min="4" max="4" width="16.42578125" customWidth="1"/>
    <col min="5" max="5" width="16.28515625" customWidth="1"/>
    <col min="6" max="6" width="13.85546875" customWidth="1"/>
    <col min="7" max="7" width="16" customWidth="1"/>
  </cols>
  <sheetData>
    <row r="1" spans="1:7" x14ac:dyDescent="0.25">
      <c r="A1" s="644"/>
      <c r="B1" s="644"/>
      <c r="C1" s="288"/>
      <c r="D1" s="289"/>
      <c r="E1" s="290"/>
      <c r="F1" s="290"/>
      <c r="G1" s="290"/>
    </row>
    <row r="2" spans="1:7" ht="15.75" thickBot="1" x14ac:dyDescent="0.3">
      <c r="A2" s="644"/>
      <c r="B2" s="644"/>
      <c r="C2" s="291"/>
      <c r="D2" s="292"/>
      <c r="E2" s="292"/>
      <c r="F2" s="292"/>
      <c r="G2" s="292"/>
    </row>
    <row r="3" spans="1:7" x14ac:dyDescent="0.25">
      <c r="A3" s="293"/>
      <c r="B3" s="294"/>
      <c r="C3" s="295"/>
      <c r="D3" s="645" t="s">
        <v>235</v>
      </c>
      <c r="E3" s="647" t="s">
        <v>238</v>
      </c>
      <c r="F3" s="647" t="s">
        <v>236</v>
      </c>
      <c r="G3" s="647" t="s">
        <v>237</v>
      </c>
    </row>
    <row r="4" spans="1:7" x14ac:dyDescent="0.25">
      <c r="A4" s="296" t="s">
        <v>146</v>
      </c>
      <c r="B4" s="296" t="s">
        <v>0</v>
      </c>
      <c r="C4" s="296" t="s">
        <v>2</v>
      </c>
      <c r="D4" s="646"/>
      <c r="E4" s="648"/>
      <c r="F4" s="648"/>
      <c r="G4" s="648"/>
    </row>
    <row r="5" spans="1:7" ht="22.5" x14ac:dyDescent="0.25">
      <c r="A5" s="297" t="s">
        <v>4</v>
      </c>
      <c r="B5" s="298" t="s">
        <v>3</v>
      </c>
      <c r="C5" s="299" t="s">
        <v>5</v>
      </c>
      <c r="D5" s="300">
        <f t="shared" ref="D5:G7" si="0">D6</f>
        <v>8692840.9399999995</v>
      </c>
      <c r="E5" s="408">
        <f t="shared" si="0"/>
        <v>1153738.2695805959</v>
      </c>
      <c r="F5" s="301">
        <f>SUM(G5-E5)</f>
        <v>-188086.48958059575</v>
      </c>
      <c r="G5" s="301">
        <f t="shared" si="0"/>
        <v>965651.78000000014</v>
      </c>
    </row>
    <row r="6" spans="1:7" x14ac:dyDescent="0.25">
      <c r="A6" s="302" t="s">
        <v>7</v>
      </c>
      <c r="B6" s="303" t="s">
        <v>6</v>
      </c>
      <c r="C6" s="304" t="s">
        <v>8</v>
      </c>
      <c r="D6" s="305">
        <f t="shared" si="0"/>
        <v>8692840.9399999995</v>
      </c>
      <c r="E6" s="409">
        <f t="shared" si="0"/>
        <v>1153738.2695805959</v>
      </c>
      <c r="F6" s="301">
        <f t="shared" ref="F6:F69" si="1">SUM(G6-E6)</f>
        <v>-188086.48958059575</v>
      </c>
      <c r="G6" s="306">
        <f t="shared" si="0"/>
        <v>965651.78000000014</v>
      </c>
    </row>
    <row r="7" spans="1:7" ht="22.5" x14ac:dyDescent="0.25">
      <c r="A7" s="307">
        <v>17097</v>
      </c>
      <c r="B7" s="308" t="s">
        <v>9</v>
      </c>
      <c r="C7" s="309" t="s">
        <v>221</v>
      </c>
      <c r="D7" s="310">
        <f t="shared" si="0"/>
        <v>8692840.9399999995</v>
      </c>
      <c r="E7" s="410">
        <f t="shared" si="0"/>
        <v>1153738.2695805959</v>
      </c>
      <c r="F7" s="301">
        <f t="shared" si="1"/>
        <v>-188086.48958059575</v>
      </c>
      <c r="G7" s="311">
        <f t="shared" si="0"/>
        <v>965651.78000000014</v>
      </c>
    </row>
    <row r="8" spans="1:7" ht="22.5" x14ac:dyDescent="0.25">
      <c r="A8" s="312">
        <v>82</v>
      </c>
      <c r="B8" s="313" t="s">
        <v>15</v>
      </c>
      <c r="C8" s="314" t="s">
        <v>220</v>
      </c>
      <c r="D8" s="315">
        <f>SUM(D9+D75+D175+D195+D201)</f>
        <v>8692840.9399999995</v>
      </c>
      <c r="E8" s="411">
        <f>SUM(E9+E75+E175+E195+E201)</f>
        <v>1153738.2695805959</v>
      </c>
      <c r="F8" s="301">
        <f t="shared" si="1"/>
        <v>-188086.48958059575</v>
      </c>
      <c r="G8" s="316">
        <f>SUM(G9+G75+G175+G188+G195+G201)</f>
        <v>965651.78000000014</v>
      </c>
    </row>
    <row r="9" spans="1:7" ht="35.25" customHeight="1" x14ac:dyDescent="0.25">
      <c r="A9" s="317" t="s">
        <v>17</v>
      </c>
      <c r="B9" s="318" t="s">
        <v>16</v>
      </c>
      <c r="C9" s="319" t="s">
        <v>18</v>
      </c>
      <c r="D9" s="320">
        <f>SUM(D10+D20+D28+D64)</f>
        <v>7667667.4000000004</v>
      </c>
      <c r="E9" s="360">
        <f>SUM(E10+E20+E28+E64)</f>
        <v>1017674.3600000001</v>
      </c>
      <c r="F9" s="301">
        <f t="shared" si="1"/>
        <v>-103678.80000000005</v>
      </c>
      <c r="G9" s="321">
        <f>SUM(G10+G20+G28+G64)</f>
        <v>913995.56</v>
      </c>
    </row>
    <row r="10" spans="1:7" x14ac:dyDescent="0.25">
      <c r="A10" s="322" t="s">
        <v>145</v>
      </c>
      <c r="B10" s="323" t="s">
        <v>19</v>
      </c>
      <c r="C10" s="323" t="s">
        <v>20</v>
      </c>
      <c r="D10" s="324">
        <f t="shared" ref="D10:G10" si="2">D11</f>
        <v>161479.4</v>
      </c>
      <c r="E10" s="325">
        <f t="shared" si="2"/>
        <v>21431.999999999996</v>
      </c>
      <c r="F10" s="301">
        <f t="shared" si="1"/>
        <v>-397.79999999999563</v>
      </c>
      <c r="G10" s="325">
        <f t="shared" si="2"/>
        <v>21034.2</v>
      </c>
    </row>
    <row r="11" spans="1:7" x14ac:dyDescent="0.25">
      <c r="A11" s="326" t="s">
        <v>10</v>
      </c>
      <c r="B11" s="327">
        <v>48007</v>
      </c>
      <c r="C11" s="327" t="s">
        <v>12</v>
      </c>
      <c r="D11" s="328">
        <f>SUM(D13+D18)</f>
        <v>161479.4</v>
      </c>
      <c r="E11" s="329">
        <f>SUM(E13+E18)</f>
        <v>21431.999999999996</v>
      </c>
      <c r="F11" s="301">
        <f t="shared" si="1"/>
        <v>-397.79999999999563</v>
      </c>
      <c r="G11" s="329">
        <f>SUM(G13+G18)</f>
        <v>21034.2</v>
      </c>
    </row>
    <row r="12" spans="1:7" x14ac:dyDescent="0.25">
      <c r="A12" s="330">
        <v>3</v>
      </c>
      <c r="B12" s="331"/>
      <c r="C12" s="331"/>
      <c r="D12" s="332"/>
      <c r="E12" s="333"/>
      <c r="F12" s="301">
        <f t="shared" si="1"/>
        <v>0</v>
      </c>
      <c r="G12" s="333"/>
    </row>
    <row r="13" spans="1:7" x14ac:dyDescent="0.25">
      <c r="A13" s="330"/>
      <c r="B13" s="331">
        <v>32</v>
      </c>
      <c r="C13" s="331" t="s">
        <v>98</v>
      </c>
      <c r="D13" s="332">
        <v>157979.4</v>
      </c>
      <c r="E13" s="333">
        <f>SUM(E14:E17)</f>
        <v>20967.469999999998</v>
      </c>
      <c r="F13" s="301">
        <f t="shared" si="1"/>
        <v>-483.2699999999968</v>
      </c>
      <c r="G13" s="333">
        <f>SUM(G14:G17)</f>
        <v>20484.2</v>
      </c>
    </row>
    <row r="14" spans="1:7" hidden="1" x14ac:dyDescent="0.25">
      <c r="A14" s="330"/>
      <c r="B14" s="331">
        <v>321</v>
      </c>
      <c r="C14" s="331" t="s">
        <v>89</v>
      </c>
      <c r="D14" s="332"/>
      <c r="E14" s="333">
        <v>1194.5</v>
      </c>
      <c r="F14" s="301">
        <f t="shared" si="1"/>
        <v>1305.5</v>
      </c>
      <c r="G14" s="333">
        <v>2500</v>
      </c>
    </row>
    <row r="15" spans="1:7" hidden="1" x14ac:dyDescent="0.25">
      <c r="A15" s="330"/>
      <c r="B15" s="331">
        <v>322</v>
      </c>
      <c r="C15" s="331" t="s">
        <v>91</v>
      </c>
      <c r="D15" s="332"/>
      <c r="E15" s="333">
        <v>5972.53</v>
      </c>
      <c r="F15" s="301">
        <f t="shared" si="1"/>
        <v>1851.67</v>
      </c>
      <c r="G15" s="333">
        <v>7824.2</v>
      </c>
    </row>
    <row r="16" spans="1:7" hidden="1" x14ac:dyDescent="0.25">
      <c r="A16" s="330"/>
      <c r="B16" s="331">
        <v>323</v>
      </c>
      <c r="C16" s="331" t="s">
        <v>90</v>
      </c>
      <c r="D16" s="332"/>
      <c r="E16" s="333">
        <v>12771.84</v>
      </c>
      <c r="F16" s="301">
        <f t="shared" si="1"/>
        <v>-2901.84</v>
      </c>
      <c r="G16" s="333">
        <v>9870</v>
      </c>
    </row>
    <row r="17" spans="1:7" hidden="1" x14ac:dyDescent="0.25">
      <c r="A17" s="330"/>
      <c r="B17" s="331">
        <v>329</v>
      </c>
      <c r="C17" s="331" t="s">
        <v>239</v>
      </c>
      <c r="D17" s="332"/>
      <c r="E17" s="333">
        <v>1028.5999999999999</v>
      </c>
      <c r="F17" s="301">
        <f t="shared" si="1"/>
        <v>-738.59999999999991</v>
      </c>
      <c r="G17" s="333">
        <v>290</v>
      </c>
    </row>
    <row r="18" spans="1:7" x14ac:dyDescent="0.25">
      <c r="A18" s="330"/>
      <c r="B18" s="331">
        <v>34</v>
      </c>
      <c r="C18" s="331" t="s">
        <v>99</v>
      </c>
      <c r="D18" s="332">
        <v>3500</v>
      </c>
      <c r="E18" s="333">
        <v>464.53</v>
      </c>
      <c r="F18" s="301">
        <f t="shared" si="1"/>
        <v>85.470000000000027</v>
      </c>
      <c r="G18" s="333">
        <f>SUM(G19)</f>
        <v>550</v>
      </c>
    </row>
    <row r="19" spans="1:7" hidden="1" x14ac:dyDescent="0.25">
      <c r="A19" s="330"/>
      <c r="B19" s="331">
        <v>343</v>
      </c>
      <c r="C19" s="339" t="s">
        <v>93</v>
      </c>
      <c r="D19" s="332"/>
      <c r="E19" s="333">
        <v>464.53</v>
      </c>
      <c r="F19" s="301">
        <f t="shared" si="1"/>
        <v>85.470000000000027</v>
      </c>
      <c r="G19" s="333">
        <v>550</v>
      </c>
    </row>
    <row r="20" spans="1:7" x14ac:dyDescent="0.25">
      <c r="A20" s="322" t="s">
        <v>145</v>
      </c>
      <c r="B20" s="323" t="s">
        <v>59</v>
      </c>
      <c r="C20" s="334" t="s">
        <v>60</v>
      </c>
      <c r="D20" s="335">
        <f t="shared" ref="D20:G20" si="3">D21</f>
        <v>454698</v>
      </c>
      <c r="E20" s="325">
        <f t="shared" si="3"/>
        <v>60348.800000000003</v>
      </c>
      <c r="F20" s="301">
        <f t="shared" si="1"/>
        <v>204.12000000000262</v>
      </c>
      <c r="G20" s="325">
        <f t="shared" si="3"/>
        <v>60552.920000000006</v>
      </c>
    </row>
    <row r="21" spans="1:7" x14ac:dyDescent="0.25">
      <c r="A21" s="326" t="s">
        <v>10</v>
      </c>
      <c r="B21" s="327">
        <v>48007</v>
      </c>
      <c r="C21" s="336" t="s">
        <v>12</v>
      </c>
      <c r="D21" s="337">
        <v>454698</v>
      </c>
      <c r="E21" s="338">
        <v>60348.800000000003</v>
      </c>
      <c r="F21" s="301">
        <f t="shared" si="1"/>
        <v>204.12000000000262</v>
      </c>
      <c r="G21" s="338">
        <f>SUM(G23)</f>
        <v>60552.920000000006</v>
      </c>
    </row>
    <row r="22" spans="1:7" x14ac:dyDescent="0.25">
      <c r="A22" s="330">
        <v>3</v>
      </c>
      <c r="B22" s="331"/>
      <c r="C22" s="339"/>
      <c r="D22" s="340"/>
      <c r="E22" s="341"/>
      <c r="F22" s="301">
        <f t="shared" si="1"/>
        <v>0</v>
      </c>
      <c r="G22" s="341"/>
    </row>
    <row r="23" spans="1:7" x14ac:dyDescent="0.25">
      <c r="A23" s="330"/>
      <c r="B23" s="331">
        <v>32</v>
      </c>
      <c r="C23" s="331" t="s">
        <v>98</v>
      </c>
      <c r="D23" s="340">
        <v>454698</v>
      </c>
      <c r="E23" s="341">
        <f>SUM(E24:E27)</f>
        <v>60348.800000000003</v>
      </c>
      <c r="F23" s="301">
        <f t="shared" si="1"/>
        <v>204.12000000000262</v>
      </c>
      <c r="G23" s="341">
        <f>SUM(G24:G27)</f>
        <v>60552.920000000006</v>
      </c>
    </row>
    <row r="24" spans="1:7" hidden="1" x14ac:dyDescent="0.25">
      <c r="A24" s="330"/>
      <c r="B24" s="331">
        <v>321</v>
      </c>
      <c r="C24" s="331" t="s">
        <v>89</v>
      </c>
      <c r="D24" s="340"/>
      <c r="E24" s="341">
        <v>35218.79</v>
      </c>
      <c r="F24" s="301">
        <f t="shared" si="1"/>
        <v>0</v>
      </c>
      <c r="G24" s="341">
        <v>35218.79</v>
      </c>
    </row>
    <row r="25" spans="1:7" hidden="1" x14ac:dyDescent="0.25">
      <c r="A25" s="330"/>
      <c r="B25" s="331">
        <v>322</v>
      </c>
      <c r="C25" s="331" t="s">
        <v>91</v>
      </c>
      <c r="D25" s="340"/>
      <c r="E25" s="341">
        <v>19112.080000000002</v>
      </c>
      <c r="F25" s="301">
        <f t="shared" si="1"/>
        <v>709.58999999999651</v>
      </c>
      <c r="G25" s="341">
        <v>19821.669999999998</v>
      </c>
    </row>
    <row r="26" spans="1:7" hidden="1" x14ac:dyDescent="0.25">
      <c r="A26" s="330"/>
      <c r="B26" s="331">
        <v>323</v>
      </c>
      <c r="C26" s="339" t="s">
        <v>90</v>
      </c>
      <c r="D26" s="340"/>
      <c r="E26" s="341">
        <v>4027.09</v>
      </c>
      <c r="F26" s="301">
        <f t="shared" si="1"/>
        <v>2</v>
      </c>
      <c r="G26" s="341">
        <v>4029.09</v>
      </c>
    </row>
    <row r="27" spans="1:7" hidden="1" x14ac:dyDescent="0.25">
      <c r="A27" s="330"/>
      <c r="B27" s="331">
        <v>329</v>
      </c>
      <c r="C27" s="339" t="s">
        <v>239</v>
      </c>
      <c r="D27" s="340"/>
      <c r="E27" s="341">
        <v>1990.84</v>
      </c>
      <c r="F27" s="301">
        <f t="shared" si="1"/>
        <v>-507.47</v>
      </c>
      <c r="G27" s="341">
        <v>1483.37</v>
      </c>
    </row>
    <row r="28" spans="1:7" x14ac:dyDescent="0.25">
      <c r="A28" s="322" t="s">
        <v>145</v>
      </c>
      <c r="B28" s="323" t="s">
        <v>67</v>
      </c>
      <c r="C28" s="334" t="s">
        <v>68</v>
      </c>
      <c r="D28" s="335">
        <f>D29+D43+D50+D58</f>
        <v>149490</v>
      </c>
      <c r="E28" s="325">
        <f>E29+E43+E50+E58</f>
        <v>19840.739999999998</v>
      </c>
      <c r="F28" s="301">
        <f t="shared" si="1"/>
        <v>-2792.9599999999991</v>
      </c>
      <c r="G28" s="325">
        <f>G29+G43+G50+G58</f>
        <v>17047.78</v>
      </c>
    </row>
    <row r="29" spans="1:7" x14ac:dyDescent="0.25">
      <c r="A29" s="326" t="s">
        <v>10</v>
      </c>
      <c r="B29" s="327">
        <v>32400</v>
      </c>
      <c r="C29" s="336" t="s">
        <v>14</v>
      </c>
      <c r="D29" s="328">
        <v>56400</v>
      </c>
      <c r="E29" s="329">
        <v>7485.57</v>
      </c>
      <c r="F29" s="301">
        <f t="shared" si="1"/>
        <v>979.43000000000029</v>
      </c>
      <c r="G29" s="329">
        <f>SUM(G31+G37)</f>
        <v>8465</v>
      </c>
    </row>
    <row r="30" spans="1:7" x14ac:dyDescent="0.25">
      <c r="A30" s="330">
        <v>3</v>
      </c>
      <c r="B30" s="331"/>
      <c r="C30" s="339"/>
      <c r="D30" s="332"/>
      <c r="E30" s="333"/>
      <c r="F30" s="301">
        <f t="shared" si="1"/>
        <v>0</v>
      </c>
      <c r="G30" s="333"/>
    </row>
    <row r="31" spans="1:7" x14ac:dyDescent="0.25">
      <c r="A31" s="330"/>
      <c r="B31" s="331">
        <v>32</v>
      </c>
      <c r="C31" s="331" t="s">
        <v>98</v>
      </c>
      <c r="D31" s="332">
        <v>40900</v>
      </c>
      <c r="E31" s="333">
        <v>5441.64</v>
      </c>
      <c r="F31" s="301">
        <f t="shared" si="1"/>
        <v>3023.3599999999997</v>
      </c>
      <c r="G31" s="333">
        <f>SUM(G32:G36)</f>
        <v>8465</v>
      </c>
    </row>
    <row r="32" spans="1:7" hidden="1" x14ac:dyDescent="0.25">
      <c r="A32" s="330"/>
      <c r="B32" s="331">
        <v>321</v>
      </c>
      <c r="C32" s="331" t="s">
        <v>89</v>
      </c>
      <c r="D32" s="332"/>
      <c r="E32" s="333">
        <v>796.34</v>
      </c>
      <c r="F32" s="301">
        <f t="shared" si="1"/>
        <v>-646.34</v>
      </c>
      <c r="G32" s="333">
        <v>150</v>
      </c>
    </row>
    <row r="33" spans="1:7" hidden="1" x14ac:dyDescent="0.25">
      <c r="A33" s="330"/>
      <c r="B33" s="331">
        <v>322</v>
      </c>
      <c r="C33" s="331" t="s">
        <v>91</v>
      </c>
      <c r="D33" s="332"/>
      <c r="E33" s="333">
        <v>929.06</v>
      </c>
      <c r="F33" s="301">
        <f t="shared" si="1"/>
        <v>2070.94</v>
      </c>
      <c r="G33" s="333">
        <v>3000</v>
      </c>
    </row>
    <row r="34" spans="1:7" hidden="1" x14ac:dyDescent="0.25">
      <c r="A34" s="330"/>
      <c r="B34" s="331">
        <v>323</v>
      </c>
      <c r="C34" s="339" t="s">
        <v>90</v>
      </c>
      <c r="D34" s="332"/>
      <c r="E34" s="333">
        <v>2389.0100000000002</v>
      </c>
      <c r="F34" s="301">
        <f t="shared" si="1"/>
        <v>1425.9899999999998</v>
      </c>
      <c r="G34" s="333">
        <v>3815</v>
      </c>
    </row>
    <row r="35" spans="1:7" hidden="1" x14ac:dyDescent="0.25">
      <c r="A35" s="330"/>
      <c r="B35" s="331">
        <v>324</v>
      </c>
      <c r="C35" s="339" t="s">
        <v>240</v>
      </c>
      <c r="D35" s="332"/>
      <c r="E35" s="333">
        <v>398.17</v>
      </c>
      <c r="F35" s="301">
        <f t="shared" si="1"/>
        <v>-398.17</v>
      </c>
      <c r="G35" s="333">
        <v>0</v>
      </c>
    </row>
    <row r="36" spans="1:7" hidden="1" x14ac:dyDescent="0.25">
      <c r="A36" s="330"/>
      <c r="B36" s="331">
        <v>329</v>
      </c>
      <c r="C36" s="339" t="s">
        <v>239</v>
      </c>
      <c r="D36" s="332"/>
      <c r="E36" s="333">
        <v>915.79</v>
      </c>
      <c r="F36" s="301">
        <f t="shared" si="1"/>
        <v>584.21</v>
      </c>
      <c r="G36" s="333">
        <v>1500</v>
      </c>
    </row>
    <row r="37" spans="1:7" x14ac:dyDescent="0.25">
      <c r="A37" s="342"/>
      <c r="B37" s="343">
        <v>34</v>
      </c>
      <c r="C37" s="344" t="s">
        <v>93</v>
      </c>
      <c r="D37" s="345">
        <v>1000</v>
      </c>
      <c r="E37" s="346">
        <v>132.72</v>
      </c>
      <c r="F37" s="301">
        <f t="shared" si="1"/>
        <v>-132.72</v>
      </c>
      <c r="G37" s="346">
        <f>SUM(G38)</f>
        <v>0</v>
      </c>
    </row>
    <row r="38" spans="1:7" hidden="1" x14ac:dyDescent="0.25">
      <c r="A38" s="342"/>
      <c r="B38" s="343">
        <v>343</v>
      </c>
      <c r="C38" s="339" t="s">
        <v>93</v>
      </c>
      <c r="D38" s="345"/>
      <c r="E38" s="346">
        <v>132.72</v>
      </c>
      <c r="F38" s="301">
        <f t="shared" si="1"/>
        <v>-132.72</v>
      </c>
      <c r="G38" s="346">
        <v>0</v>
      </c>
    </row>
    <row r="39" spans="1:7" x14ac:dyDescent="0.25">
      <c r="A39" s="347">
        <v>4</v>
      </c>
      <c r="B39" s="343"/>
      <c r="C39" s="344"/>
      <c r="D39" s="345"/>
      <c r="E39" s="346"/>
      <c r="F39" s="301">
        <f t="shared" si="1"/>
        <v>0</v>
      </c>
      <c r="G39" s="346"/>
    </row>
    <row r="40" spans="1:7" x14ac:dyDescent="0.25">
      <c r="A40" s="342"/>
      <c r="B40" s="343">
        <v>42</v>
      </c>
      <c r="C40" s="344" t="s">
        <v>126</v>
      </c>
      <c r="D40" s="345">
        <v>14500</v>
      </c>
      <c r="E40" s="346">
        <v>1924.48</v>
      </c>
      <c r="F40" s="301">
        <f t="shared" si="1"/>
        <v>-1924.48</v>
      </c>
      <c r="G40" s="346">
        <f>SUM(G41:G42)</f>
        <v>0</v>
      </c>
    </row>
    <row r="41" spans="1:7" hidden="1" x14ac:dyDescent="0.25">
      <c r="A41" s="342"/>
      <c r="B41" s="343">
        <v>422</v>
      </c>
      <c r="C41" s="344" t="s">
        <v>126</v>
      </c>
      <c r="D41" s="345"/>
      <c r="E41" s="346">
        <v>1393.59</v>
      </c>
      <c r="F41" s="301">
        <f t="shared" si="1"/>
        <v>-1393.59</v>
      </c>
      <c r="G41" s="346">
        <v>0</v>
      </c>
    </row>
    <row r="42" spans="1:7" hidden="1" x14ac:dyDescent="0.25">
      <c r="A42" s="342"/>
      <c r="B42" s="343">
        <v>424</v>
      </c>
      <c r="C42" s="344" t="s">
        <v>210</v>
      </c>
      <c r="D42" s="345"/>
      <c r="E42" s="346">
        <v>530.89</v>
      </c>
      <c r="F42" s="301">
        <f t="shared" si="1"/>
        <v>-530.89</v>
      </c>
      <c r="G42" s="346">
        <v>0</v>
      </c>
    </row>
    <row r="43" spans="1:7" x14ac:dyDescent="0.25">
      <c r="A43" s="326" t="s">
        <v>10</v>
      </c>
      <c r="B43" s="327">
        <v>47400</v>
      </c>
      <c r="C43" s="336" t="s">
        <v>183</v>
      </c>
      <c r="D43" s="337">
        <v>21100</v>
      </c>
      <c r="E43" s="329">
        <v>2800.45</v>
      </c>
      <c r="F43" s="301">
        <f t="shared" si="1"/>
        <v>-2800.45</v>
      </c>
      <c r="G43" s="329">
        <f>SUM(G45)</f>
        <v>0</v>
      </c>
    </row>
    <row r="44" spans="1:7" x14ac:dyDescent="0.25">
      <c r="A44" s="330">
        <v>3</v>
      </c>
      <c r="B44" s="331"/>
      <c r="C44" s="339"/>
      <c r="D44" s="340"/>
      <c r="E44" s="333"/>
      <c r="F44" s="301">
        <f t="shared" si="1"/>
        <v>0</v>
      </c>
      <c r="G44" s="333"/>
    </row>
    <row r="45" spans="1:7" x14ac:dyDescent="0.25">
      <c r="A45" s="330"/>
      <c r="B45" s="331">
        <v>32</v>
      </c>
      <c r="C45" s="331" t="s">
        <v>98</v>
      </c>
      <c r="D45" s="340">
        <v>21100</v>
      </c>
      <c r="E45" s="333">
        <v>2800.45</v>
      </c>
      <c r="F45" s="301">
        <f t="shared" si="1"/>
        <v>-2800.45</v>
      </c>
      <c r="G45" s="333">
        <f>SUM(G46:G48)</f>
        <v>0</v>
      </c>
    </row>
    <row r="46" spans="1:7" hidden="1" x14ac:dyDescent="0.25">
      <c r="A46" s="330"/>
      <c r="B46" s="331">
        <v>322</v>
      </c>
      <c r="C46" s="331" t="s">
        <v>91</v>
      </c>
      <c r="D46" s="340"/>
      <c r="E46" s="333">
        <v>146</v>
      </c>
      <c r="F46" s="301">
        <f t="shared" si="1"/>
        <v>-146</v>
      </c>
      <c r="G46" s="333">
        <v>0</v>
      </c>
    </row>
    <row r="47" spans="1:7" hidden="1" x14ac:dyDescent="0.25">
      <c r="A47" s="330"/>
      <c r="B47" s="331">
        <v>323</v>
      </c>
      <c r="C47" s="339" t="s">
        <v>90</v>
      </c>
      <c r="D47" s="340"/>
      <c r="E47" s="333">
        <v>2389</v>
      </c>
      <c r="F47" s="301">
        <f t="shared" si="1"/>
        <v>-2389</v>
      </c>
      <c r="G47" s="333">
        <v>0</v>
      </c>
    </row>
    <row r="48" spans="1:7" hidden="1" x14ac:dyDescent="0.25">
      <c r="A48" s="330"/>
      <c r="B48" s="331">
        <v>329</v>
      </c>
      <c r="C48" s="339" t="s">
        <v>239</v>
      </c>
      <c r="D48" s="340"/>
      <c r="E48" s="333">
        <v>265.45</v>
      </c>
      <c r="F48" s="301">
        <f t="shared" si="1"/>
        <v>-265.45</v>
      </c>
      <c r="G48" s="333">
        <v>0</v>
      </c>
    </row>
    <row r="49" spans="1:7" x14ac:dyDescent="0.25">
      <c r="A49" s="330"/>
      <c r="B49" s="331"/>
      <c r="C49" s="339"/>
      <c r="D49" s="340"/>
      <c r="E49" s="333"/>
      <c r="F49" s="301">
        <f t="shared" si="1"/>
        <v>0</v>
      </c>
      <c r="G49" s="333"/>
    </row>
    <row r="50" spans="1:7" x14ac:dyDescent="0.25">
      <c r="A50" s="326" t="s">
        <v>10</v>
      </c>
      <c r="B50" s="327">
        <v>53082</v>
      </c>
      <c r="C50" s="336" t="s">
        <v>13</v>
      </c>
      <c r="D50" s="337">
        <f>SUM(D52+D55)</f>
        <v>8740</v>
      </c>
      <c r="E50" s="329">
        <f>SUM(E52+E55)</f>
        <v>1160</v>
      </c>
      <c r="F50" s="301">
        <f t="shared" si="1"/>
        <v>-77.220000000000027</v>
      </c>
      <c r="G50" s="329">
        <f>SUM(G52+G55)</f>
        <v>1082.78</v>
      </c>
    </row>
    <row r="51" spans="1:7" x14ac:dyDescent="0.25">
      <c r="A51" s="330">
        <v>3</v>
      </c>
      <c r="B51" s="331"/>
      <c r="C51" s="339"/>
      <c r="D51" s="340"/>
      <c r="E51" s="333"/>
      <c r="F51" s="301">
        <f t="shared" si="1"/>
        <v>0</v>
      </c>
      <c r="G51" s="333"/>
    </row>
    <row r="52" spans="1:7" x14ac:dyDescent="0.25">
      <c r="A52" s="330"/>
      <c r="B52" s="331">
        <v>31</v>
      </c>
      <c r="C52" s="348" t="s">
        <v>102</v>
      </c>
      <c r="D52" s="340">
        <v>2740</v>
      </c>
      <c r="E52" s="333">
        <v>363.66</v>
      </c>
      <c r="F52" s="301">
        <f t="shared" si="1"/>
        <v>-363.66</v>
      </c>
      <c r="G52" s="333">
        <f>SUM(G53:G54)</f>
        <v>0</v>
      </c>
    </row>
    <row r="53" spans="1:7" hidden="1" x14ac:dyDescent="0.25">
      <c r="A53" s="330"/>
      <c r="B53" s="331">
        <v>311</v>
      </c>
      <c r="C53" s="407" t="s">
        <v>102</v>
      </c>
      <c r="D53" s="332"/>
      <c r="E53" s="333">
        <v>305.26</v>
      </c>
      <c r="F53" s="301">
        <f t="shared" si="1"/>
        <v>-305.26</v>
      </c>
      <c r="G53" s="333">
        <v>0</v>
      </c>
    </row>
    <row r="54" spans="1:7" ht="23.25" hidden="1" x14ac:dyDescent="0.25">
      <c r="A54" s="330"/>
      <c r="B54" s="331">
        <v>313</v>
      </c>
      <c r="C54" s="407" t="s">
        <v>241</v>
      </c>
      <c r="D54" s="332"/>
      <c r="E54" s="333">
        <v>58.4</v>
      </c>
      <c r="F54" s="301">
        <f t="shared" si="1"/>
        <v>-58.4</v>
      </c>
      <c r="G54" s="333">
        <v>0</v>
      </c>
    </row>
    <row r="55" spans="1:7" x14ac:dyDescent="0.25">
      <c r="A55" s="330"/>
      <c r="B55" s="343">
        <v>32</v>
      </c>
      <c r="C55" s="331" t="s">
        <v>98</v>
      </c>
      <c r="D55" s="345">
        <v>6000</v>
      </c>
      <c r="E55" s="346">
        <v>796.34</v>
      </c>
      <c r="F55" s="301">
        <f t="shared" si="1"/>
        <v>286.43999999999994</v>
      </c>
      <c r="G55" s="346">
        <f>SUM(G56:G57)</f>
        <v>1082.78</v>
      </c>
    </row>
    <row r="56" spans="1:7" hidden="1" x14ac:dyDescent="0.25">
      <c r="A56" s="330"/>
      <c r="B56" s="343">
        <v>321</v>
      </c>
      <c r="C56" s="331" t="s">
        <v>89</v>
      </c>
      <c r="D56" s="345"/>
      <c r="E56" s="346">
        <v>132.72</v>
      </c>
      <c r="F56" s="301">
        <f t="shared" si="1"/>
        <v>-132.72</v>
      </c>
      <c r="G56" s="346">
        <v>0</v>
      </c>
    </row>
    <row r="57" spans="1:7" hidden="1" x14ac:dyDescent="0.25">
      <c r="A57" s="330"/>
      <c r="B57" s="343">
        <v>323</v>
      </c>
      <c r="C57" s="339" t="s">
        <v>90</v>
      </c>
      <c r="D57" s="345"/>
      <c r="E57" s="346">
        <v>663.1</v>
      </c>
      <c r="F57" s="301">
        <f t="shared" si="1"/>
        <v>419.67999999999995</v>
      </c>
      <c r="G57" s="346">
        <v>1082.78</v>
      </c>
    </row>
    <row r="58" spans="1:7" x14ac:dyDescent="0.25">
      <c r="A58" s="326" t="s">
        <v>10</v>
      </c>
      <c r="B58" s="327">
        <v>58400</v>
      </c>
      <c r="C58" s="336" t="s">
        <v>157</v>
      </c>
      <c r="D58" s="337">
        <f t="shared" ref="D58:E58" si="4">SUM(D60)</f>
        <v>63250</v>
      </c>
      <c r="E58" s="329">
        <f t="shared" si="4"/>
        <v>8394.7199999999993</v>
      </c>
      <c r="F58" s="301">
        <f t="shared" si="1"/>
        <v>-894.71999999999935</v>
      </c>
      <c r="G58" s="329">
        <f t="shared" ref="G58" si="5">SUM(G60)</f>
        <v>7500</v>
      </c>
    </row>
    <row r="59" spans="1:7" x14ac:dyDescent="0.25">
      <c r="A59" s="330">
        <v>3</v>
      </c>
      <c r="B59" s="331"/>
      <c r="C59" s="339"/>
      <c r="D59" s="332"/>
      <c r="E59" s="333"/>
      <c r="F59" s="301">
        <f t="shared" si="1"/>
        <v>0</v>
      </c>
      <c r="G59" s="333"/>
    </row>
    <row r="60" spans="1:7" x14ac:dyDescent="0.25">
      <c r="A60" s="330"/>
      <c r="B60" s="331">
        <v>32</v>
      </c>
      <c r="C60" s="331" t="s">
        <v>98</v>
      </c>
      <c r="D60" s="332">
        <v>63250</v>
      </c>
      <c r="E60" s="333">
        <v>8394.7199999999993</v>
      </c>
      <c r="F60" s="301">
        <f t="shared" si="1"/>
        <v>-894.71999999999935</v>
      </c>
      <c r="G60" s="333">
        <f>SUM(G61:G63)</f>
        <v>7500</v>
      </c>
    </row>
    <row r="61" spans="1:7" hidden="1" x14ac:dyDescent="0.25">
      <c r="A61" s="330"/>
      <c r="B61" s="331">
        <v>321</v>
      </c>
      <c r="C61" s="331" t="s">
        <v>89</v>
      </c>
      <c r="D61" s="332"/>
      <c r="E61" s="333">
        <v>3716.24</v>
      </c>
      <c r="F61" s="301">
        <f t="shared" si="1"/>
        <v>783.76000000000022</v>
      </c>
      <c r="G61" s="333">
        <v>4500</v>
      </c>
    </row>
    <row r="62" spans="1:7" hidden="1" x14ac:dyDescent="0.25">
      <c r="A62" s="330"/>
      <c r="B62" s="331">
        <v>323</v>
      </c>
      <c r="C62" s="339" t="s">
        <v>90</v>
      </c>
      <c r="D62" s="332"/>
      <c r="E62" s="333">
        <v>4645.3</v>
      </c>
      <c r="F62" s="301">
        <f t="shared" si="1"/>
        <v>-1645.3000000000002</v>
      </c>
      <c r="G62" s="333">
        <v>3000</v>
      </c>
    </row>
    <row r="63" spans="1:7" hidden="1" x14ac:dyDescent="0.25">
      <c r="A63" s="330"/>
      <c r="B63" s="331">
        <v>324</v>
      </c>
      <c r="C63" s="339" t="s">
        <v>242</v>
      </c>
      <c r="D63" s="332"/>
      <c r="E63" s="333">
        <v>33.18</v>
      </c>
      <c r="F63" s="301">
        <f t="shared" si="1"/>
        <v>-33.18</v>
      </c>
      <c r="G63" s="333">
        <v>0</v>
      </c>
    </row>
    <row r="64" spans="1:7" x14ac:dyDescent="0.25">
      <c r="A64" s="322" t="s">
        <v>145</v>
      </c>
      <c r="B64" s="323" t="s">
        <v>75</v>
      </c>
      <c r="C64" s="334" t="s">
        <v>76</v>
      </c>
      <c r="D64" s="335">
        <f t="shared" ref="D64:G64" si="6">D65</f>
        <v>6902000</v>
      </c>
      <c r="E64" s="325">
        <f t="shared" si="6"/>
        <v>916052.82000000007</v>
      </c>
      <c r="F64" s="301">
        <f t="shared" si="1"/>
        <v>-100692.16000000003</v>
      </c>
      <c r="G64" s="325">
        <f t="shared" si="6"/>
        <v>815360.66</v>
      </c>
    </row>
    <row r="65" spans="1:7" x14ac:dyDescent="0.25">
      <c r="A65" s="326" t="s">
        <v>10</v>
      </c>
      <c r="B65" s="327">
        <v>53082</v>
      </c>
      <c r="C65" s="336" t="s">
        <v>13</v>
      </c>
      <c r="D65" s="337">
        <f>SUM(D67+D71)</f>
        <v>6902000</v>
      </c>
      <c r="E65" s="329">
        <f>SUM(E67+E71)</f>
        <v>916052.82000000007</v>
      </c>
      <c r="F65" s="301">
        <f t="shared" si="1"/>
        <v>-100692.16000000003</v>
      </c>
      <c r="G65" s="329">
        <f>SUM(G67+G71)</f>
        <v>815360.66</v>
      </c>
    </row>
    <row r="66" spans="1:7" x14ac:dyDescent="0.25">
      <c r="A66" s="330">
        <v>3</v>
      </c>
      <c r="B66" s="331"/>
      <c r="C66" s="339"/>
      <c r="D66" s="340"/>
      <c r="E66" s="333"/>
      <c r="F66" s="301">
        <f t="shared" si="1"/>
        <v>0</v>
      </c>
      <c r="G66" s="333"/>
    </row>
    <row r="67" spans="1:7" x14ac:dyDescent="0.25">
      <c r="A67" s="330"/>
      <c r="B67" s="331">
        <v>31</v>
      </c>
      <c r="C67" s="348" t="s">
        <v>102</v>
      </c>
      <c r="D67" s="340">
        <v>6802000</v>
      </c>
      <c r="E67" s="333">
        <v>902780.54</v>
      </c>
      <c r="F67" s="301">
        <f t="shared" si="1"/>
        <v>-103408.16000000003</v>
      </c>
      <c r="G67" s="333">
        <f>SUM(G68:G70)</f>
        <v>799372.38</v>
      </c>
    </row>
    <row r="68" spans="1:7" hidden="1" x14ac:dyDescent="0.25">
      <c r="A68" s="330"/>
      <c r="B68" s="331">
        <v>311</v>
      </c>
      <c r="C68" s="407" t="s">
        <v>102</v>
      </c>
      <c r="D68" s="332"/>
      <c r="E68" s="333">
        <v>637069.48</v>
      </c>
      <c r="F68" s="301">
        <f t="shared" si="1"/>
        <v>12930.520000000019</v>
      </c>
      <c r="G68" s="333">
        <v>650000</v>
      </c>
    </row>
    <row r="69" spans="1:7" hidden="1" x14ac:dyDescent="0.25">
      <c r="A69" s="330"/>
      <c r="B69" s="331">
        <v>312</v>
      </c>
      <c r="C69" s="348" t="s">
        <v>96</v>
      </c>
      <c r="D69" s="332"/>
      <c r="E69" s="333">
        <v>33180.699999999997</v>
      </c>
      <c r="F69" s="301">
        <f t="shared" si="1"/>
        <v>1191.6800000000003</v>
      </c>
      <c r="G69" s="333">
        <v>34372.379999999997</v>
      </c>
    </row>
    <row r="70" spans="1:7" ht="23.25" hidden="1" x14ac:dyDescent="0.25">
      <c r="A70" s="330"/>
      <c r="B70" s="331">
        <v>313</v>
      </c>
      <c r="C70" s="407" t="s">
        <v>241</v>
      </c>
      <c r="D70" s="332"/>
      <c r="E70" s="333">
        <v>232530.36</v>
      </c>
      <c r="F70" s="301">
        <f t="shared" ref="F70:F133" si="7">SUM(G70-E70)</f>
        <v>-117530.35999999999</v>
      </c>
      <c r="G70" s="333">
        <v>115000</v>
      </c>
    </row>
    <row r="71" spans="1:7" x14ac:dyDescent="0.25">
      <c r="A71" s="349"/>
      <c r="B71" s="350">
        <v>32</v>
      </c>
      <c r="C71" s="331" t="s">
        <v>98</v>
      </c>
      <c r="D71" s="352">
        <v>100000</v>
      </c>
      <c r="E71" s="353">
        <v>13272.28</v>
      </c>
      <c r="F71" s="301">
        <f t="shared" si="7"/>
        <v>2716</v>
      </c>
      <c r="G71" s="353">
        <f>SUM(G72:G74)</f>
        <v>15988.28</v>
      </c>
    </row>
    <row r="72" spans="1:7" hidden="1" x14ac:dyDescent="0.25">
      <c r="A72" s="354"/>
      <c r="B72" s="355">
        <v>321</v>
      </c>
      <c r="C72" s="331" t="s">
        <v>89</v>
      </c>
      <c r="D72" s="356"/>
      <c r="E72" s="353">
        <v>13272.28</v>
      </c>
      <c r="F72" s="301">
        <f t="shared" si="7"/>
        <v>0</v>
      </c>
      <c r="G72" s="353">
        <v>13272.28</v>
      </c>
    </row>
    <row r="73" spans="1:7" hidden="1" x14ac:dyDescent="0.25">
      <c r="A73" s="354"/>
      <c r="B73" s="355">
        <v>323</v>
      </c>
      <c r="C73" s="339" t="s">
        <v>90</v>
      </c>
      <c r="D73" s="356"/>
      <c r="E73" s="353">
        <v>0</v>
      </c>
      <c r="F73" s="301">
        <f t="shared" si="7"/>
        <v>1036</v>
      </c>
      <c r="G73" s="353">
        <v>1036</v>
      </c>
    </row>
    <row r="74" spans="1:7" hidden="1" x14ac:dyDescent="0.25">
      <c r="A74" s="354"/>
      <c r="B74" s="355">
        <v>329</v>
      </c>
      <c r="C74" s="423" t="s">
        <v>243</v>
      </c>
      <c r="D74" s="356"/>
      <c r="E74" s="353">
        <v>0</v>
      </c>
      <c r="F74" s="301">
        <f t="shared" si="7"/>
        <v>1680</v>
      </c>
      <c r="G74" s="353">
        <v>1680</v>
      </c>
    </row>
    <row r="75" spans="1:7" ht="36" customHeight="1" x14ac:dyDescent="0.25">
      <c r="A75" s="357">
        <v>2301</v>
      </c>
      <c r="B75" s="357" t="s">
        <v>16</v>
      </c>
      <c r="C75" s="358" t="s">
        <v>79</v>
      </c>
      <c r="D75" s="359">
        <f>SUM(D76+D81+D93+D123+D129+D147+D161)</f>
        <v>275377.27</v>
      </c>
      <c r="E75" s="360">
        <f>SUM(E76+E81+E93+E123+E129+E147+E161)</f>
        <v>36548.837640188474</v>
      </c>
      <c r="F75" s="301">
        <f t="shared" si="7"/>
        <v>3315.092359811526</v>
      </c>
      <c r="G75" s="360">
        <f>SUM(G76+G81+G93+G123+G129+G137+G147+G161)</f>
        <v>39863.93</v>
      </c>
    </row>
    <row r="76" spans="1:7" x14ac:dyDescent="0.25">
      <c r="A76" s="322" t="s">
        <v>145</v>
      </c>
      <c r="B76" s="323" t="s">
        <v>188</v>
      </c>
      <c r="C76" s="334" t="s">
        <v>189</v>
      </c>
      <c r="D76" s="361">
        <f t="shared" ref="D76:G76" si="8">D77</f>
        <v>156084.70000000001</v>
      </c>
      <c r="E76" s="325">
        <f t="shared" si="8"/>
        <v>20715.999734554385</v>
      </c>
      <c r="F76" s="301">
        <f t="shared" si="7"/>
        <v>-7917.119734554386</v>
      </c>
      <c r="G76" s="325">
        <f t="shared" si="8"/>
        <v>12798.88</v>
      </c>
    </row>
    <row r="77" spans="1:7" x14ac:dyDescent="0.25">
      <c r="A77" s="326" t="s">
        <v>10</v>
      </c>
      <c r="B77" s="327">
        <v>1101</v>
      </c>
      <c r="C77" s="336" t="s">
        <v>190</v>
      </c>
      <c r="D77" s="362">
        <f t="shared" ref="D77:E77" si="9">SUM(D79)</f>
        <v>156084.70000000001</v>
      </c>
      <c r="E77" s="329">
        <f t="shared" si="9"/>
        <v>20715.999734554385</v>
      </c>
      <c r="F77" s="301">
        <f t="shared" si="7"/>
        <v>-7917.119734554386</v>
      </c>
      <c r="G77" s="329">
        <f t="shared" ref="G77" si="10">SUM(G79)</f>
        <v>12798.88</v>
      </c>
    </row>
    <row r="78" spans="1:7" x14ac:dyDescent="0.25">
      <c r="A78" s="347">
        <v>3</v>
      </c>
      <c r="B78" s="348"/>
      <c r="C78" s="351"/>
      <c r="D78" s="363"/>
      <c r="E78" s="346"/>
      <c r="F78" s="301">
        <f t="shared" si="7"/>
        <v>0</v>
      </c>
      <c r="G78" s="346"/>
    </row>
    <row r="79" spans="1:7" x14ac:dyDescent="0.25">
      <c r="A79" s="364"/>
      <c r="B79" s="350">
        <v>32</v>
      </c>
      <c r="C79" s="331" t="s">
        <v>98</v>
      </c>
      <c r="D79" s="352">
        <v>156084.70000000001</v>
      </c>
      <c r="E79" s="353">
        <f>D79/7.5345</f>
        <v>20715.999734554385</v>
      </c>
      <c r="F79" s="301">
        <f t="shared" si="7"/>
        <v>-7917.119734554386</v>
      </c>
      <c r="G79" s="353">
        <f>SUM(G80)</f>
        <v>12798.88</v>
      </c>
    </row>
    <row r="80" spans="1:7" hidden="1" x14ac:dyDescent="0.25">
      <c r="A80" s="364"/>
      <c r="B80" s="350">
        <v>321</v>
      </c>
      <c r="C80" s="331" t="s">
        <v>89</v>
      </c>
      <c r="D80" s="352"/>
      <c r="E80" s="353">
        <v>20716</v>
      </c>
      <c r="F80" s="301">
        <f t="shared" si="7"/>
        <v>-7917.1200000000008</v>
      </c>
      <c r="G80" s="353">
        <v>12798.88</v>
      </c>
    </row>
    <row r="81" spans="1:7" x14ac:dyDescent="0.25">
      <c r="A81" s="322" t="s">
        <v>145</v>
      </c>
      <c r="B81" s="323" t="s">
        <v>128</v>
      </c>
      <c r="C81" s="334" t="s">
        <v>129</v>
      </c>
      <c r="D81" s="361">
        <f t="shared" ref="D81:E81" si="11">SUM(D82+D86)</f>
        <v>17800</v>
      </c>
      <c r="E81" s="325">
        <f t="shared" si="11"/>
        <v>2362.4638635609526</v>
      </c>
      <c r="F81" s="301">
        <f t="shared" si="7"/>
        <v>-652.46386356095263</v>
      </c>
      <c r="G81" s="325">
        <f t="shared" ref="G81" si="12">SUM(G82+G86)</f>
        <v>1710</v>
      </c>
    </row>
    <row r="82" spans="1:7" x14ac:dyDescent="0.25">
      <c r="A82" s="326" t="s">
        <v>10</v>
      </c>
      <c r="B82" s="327">
        <v>11001</v>
      </c>
      <c r="C82" s="336" t="s">
        <v>190</v>
      </c>
      <c r="D82" s="362">
        <f t="shared" ref="D82:E82" si="13">SUM(D84)</f>
        <v>2800</v>
      </c>
      <c r="E82" s="329">
        <f t="shared" si="13"/>
        <v>371.62386356095294</v>
      </c>
      <c r="F82" s="301">
        <f t="shared" si="7"/>
        <v>-111.62386356095294</v>
      </c>
      <c r="G82" s="329">
        <f t="shared" ref="G82" si="14">SUM(G84)</f>
        <v>260</v>
      </c>
    </row>
    <row r="83" spans="1:7" x14ac:dyDescent="0.25">
      <c r="A83" s="365"/>
      <c r="B83" s="348">
        <v>3</v>
      </c>
      <c r="C83" s="348"/>
      <c r="D83" s="366"/>
      <c r="E83" s="367"/>
      <c r="F83" s="301">
        <f t="shared" si="7"/>
        <v>0</v>
      </c>
      <c r="G83" s="367"/>
    </row>
    <row r="84" spans="1:7" x14ac:dyDescent="0.25">
      <c r="A84" s="368"/>
      <c r="B84" s="368">
        <v>32</v>
      </c>
      <c r="C84" s="331" t="s">
        <v>98</v>
      </c>
      <c r="D84" s="366">
        <v>2800</v>
      </c>
      <c r="E84" s="346">
        <f>D84/7.5345</f>
        <v>371.62386356095294</v>
      </c>
      <c r="F84" s="301">
        <f t="shared" si="7"/>
        <v>-111.62386356095294</v>
      </c>
      <c r="G84" s="346">
        <f>SUM(G85)</f>
        <v>260</v>
      </c>
    </row>
    <row r="85" spans="1:7" hidden="1" x14ac:dyDescent="0.25">
      <c r="A85" s="368"/>
      <c r="B85" s="368">
        <v>323</v>
      </c>
      <c r="C85" s="339" t="s">
        <v>90</v>
      </c>
      <c r="D85" s="366"/>
      <c r="E85" s="346">
        <v>371.62</v>
      </c>
      <c r="F85" s="301">
        <f t="shared" si="7"/>
        <v>-111.62</v>
      </c>
      <c r="G85" s="346">
        <v>260</v>
      </c>
    </row>
    <row r="86" spans="1:7" x14ac:dyDescent="0.25">
      <c r="A86" s="326" t="s">
        <v>10</v>
      </c>
      <c r="B86" s="327">
        <v>58400</v>
      </c>
      <c r="C86" s="336" t="s">
        <v>212</v>
      </c>
      <c r="D86" s="362">
        <f t="shared" ref="D86:E86" si="15">SUM(D88)</f>
        <v>15000</v>
      </c>
      <c r="E86" s="329">
        <f t="shared" si="15"/>
        <v>1990.84</v>
      </c>
      <c r="F86" s="301">
        <f t="shared" si="7"/>
        <v>-540.83999999999992</v>
      </c>
      <c r="G86" s="329">
        <f t="shared" ref="G86" si="16">SUM(G88)</f>
        <v>1450</v>
      </c>
    </row>
    <row r="87" spans="1:7" x14ac:dyDescent="0.25">
      <c r="A87" s="330">
        <v>3</v>
      </c>
      <c r="B87" s="331"/>
      <c r="C87" s="339"/>
      <c r="D87" s="369"/>
      <c r="E87" s="333"/>
      <c r="F87" s="301">
        <f t="shared" si="7"/>
        <v>0</v>
      </c>
      <c r="G87" s="333"/>
    </row>
    <row r="88" spans="1:7" x14ac:dyDescent="0.25">
      <c r="A88" s="330"/>
      <c r="B88" s="331">
        <v>32</v>
      </c>
      <c r="C88" s="331" t="s">
        <v>98</v>
      </c>
      <c r="D88" s="369">
        <v>15000</v>
      </c>
      <c r="E88" s="333">
        <v>1990.84</v>
      </c>
      <c r="F88" s="301">
        <f t="shared" si="7"/>
        <v>-540.83999999999992</v>
      </c>
      <c r="G88" s="333">
        <f>SUM(G89:G92)</f>
        <v>1450</v>
      </c>
    </row>
    <row r="89" spans="1:7" hidden="1" x14ac:dyDescent="0.25">
      <c r="A89" s="330"/>
      <c r="B89" s="331">
        <v>321</v>
      </c>
      <c r="C89" s="331" t="s">
        <v>89</v>
      </c>
      <c r="D89" s="369"/>
      <c r="E89" s="333">
        <v>66.36</v>
      </c>
      <c r="F89" s="301">
        <f t="shared" si="7"/>
        <v>-66.36</v>
      </c>
      <c r="G89" s="333">
        <v>0</v>
      </c>
    </row>
    <row r="90" spans="1:7" hidden="1" x14ac:dyDescent="0.25">
      <c r="A90" s="330"/>
      <c r="B90" s="331">
        <v>322</v>
      </c>
      <c r="C90" s="331" t="s">
        <v>91</v>
      </c>
      <c r="D90" s="369"/>
      <c r="E90" s="333">
        <v>1035.24</v>
      </c>
      <c r="F90" s="301">
        <f t="shared" si="7"/>
        <v>-1035.24</v>
      </c>
      <c r="G90" s="333">
        <v>0</v>
      </c>
    </row>
    <row r="91" spans="1:7" hidden="1" x14ac:dyDescent="0.25">
      <c r="A91" s="330"/>
      <c r="B91" s="331">
        <v>323</v>
      </c>
      <c r="C91" s="339" t="s">
        <v>90</v>
      </c>
      <c r="D91" s="369"/>
      <c r="E91" s="333">
        <v>822.88</v>
      </c>
      <c r="F91" s="301">
        <f t="shared" si="7"/>
        <v>627.12</v>
      </c>
      <c r="G91" s="333">
        <v>1450</v>
      </c>
    </row>
    <row r="92" spans="1:7" hidden="1" x14ac:dyDescent="0.25">
      <c r="A92" s="330"/>
      <c r="B92" s="331">
        <v>329</v>
      </c>
      <c r="C92" s="339" t="s">
        <v>239</v>
      </c>
      <c r="D92" s="369"/>
      <c r="E92" s="333">
        <v>66.36</v>
      </c>
      <c r="F92" s="301">
        <f t="shared" si="7"/>
        <v>-66.36</v>
      </c>
      <c r="G92" s="333">
        <v>0</v>
      </c>
    </row>
    <row r="93" spans="1:7" x14ac:dyDescent="0.25">
      <c r="A93" s="322" t="s">
        <v>145</v>
      </c>
      <c r="B93" s="323" t="s">
        <v>191</v>
      </c>
      <c r="C93" s="334" t="s">
        <v>217</v>
      </c>
      <c r="D93" s="361">
        <f>SUM(D94+D98+D102+D106+D110+D114+D118)</f>
        <v>12000</v>
      </c>
      <c r="E93" s="325">
        <f>SUM(E94+E98+E102+E106+E110+E114+E118)</f>
        <v>1592.6740420731303</v>
      </c>
      <c r="F93" s="301">
        <f t="shared" si="7"/>
        <v>8969.5459579268681</v>
      </c>
      <c r="G93" s="325">
        <f t="shared" ref="G93" si="17">SUM(G94+G98+G102+G106+G110+G114+G118)</f>
        <v>10562.22</v>
      </c>
    </row>
    <row r="94" spans="1:7" x14ac:dyDescent="0.25">
      <c r="A94" s="326" t="s">
        <v>10</v>
      </c>
      <c r="B94" s="327">
        <v>55040</v>
      </c>
      <c r="C94" s="336" t="s">
        <v>192</v>
      </c>
      <c r="D94" s="362">
        <f t="shared" ref="D94:E94" si="18">SUM(D96)</f>
        <v>500</v>
      </c>
      <c r="E94" s="329">
        <f t="shared" si="18"/>
        <v>66.361404207313029</v>
      </c>
      <c r="F94" s="301">
        <f t="shared" si="7"/>
        <v>-66.361404207313029</v>
      </c>
      <c r="G94" s="329">
        <f t="shared" ref="G94" si="19">SUM(G96)</f>
        <v>0</v>
      </c>
    </row>
    <row r="95" spans="1:7" x14ac:dyDescent="0.25">
      <c r="A95" s="365">
        <v>3</v>
      </c>
      <c r="B95" s="348"/>
      <c r="C95" s="348"/>
      <c r="D95" s="366"/>
      <c r="E95" s="367"/>
      <c r="F95" s="301">
        <f t="shared" si="7"/>
        <v>0</v>
      </c>
      <c r="G95" s="367"/>
    </row>
    <row r="96" spans="1:7" x14ac:dyDescent="0.25">
      <c r="A96" s="342"/>
      <c r="B96" s="343">
        <v>32</v>
      </c>
      <c r="C96" s="331" t="s">
        <v>98</v>
      </c>
      <c r="D96" s="366">
        <v>500</v>
      </c>
      <c r="E96" s="346">
        <f>D96/7.5345</f>
        <v>66.361404207313029</v>
      </c>
      <c r="F96" s="301">
        <f t="shared" si="7"/>
        <v>-66.361404207313029</v>
      </c>
      <c r="G96" s="346">
        <f>SUM(G97)</f>
        <v>0</v>
      </c>
    </row>
    <row r="97" spans="1:7" hidden="1" x14ac:dyDescent="0.25">
      <c r="A97" s="342"/>
      <c r="B97" s="343">
        <v>322</v>
      </c>
      <c r="C97" s="331" t="s">
        <v>91</v>
      </c>
      <c r="D97" s="366"/>
      <c r="E97" s="346">
        <v>66.36</v>
      </c>
      <c r="F97" s="301">
        <f t="shared" si="7"/>
        <v>-66.36</v>
      </c>
      <c r="G97" s="346">
        <v>0</v>
      </c>
    </row>
    <row r="98" spans="1:7" x14ac:dyDescent="0.25">
      <c r="A98" s="326" t="s">
        <v>10</v>
      </c>
      <c r="B98" s="327">
        <v>55042</v>
      </c>
      <c r="C98" s="336" t="s">
        <v>193</v>
      </c>
      <c r="D98" s="362">
        <f t="shared" ref="D98:E98" si="20">SUM(D100)</f>
        <v>1000</v>
      </c>
      <c r="E98" s="329">
        <f t="shared" si="20"/>
        <v>132.72280841462606</v>
      </c>
      <c r="F98" s="301">
        <f t="shared" si="7"/>
        <v>-132.72280841462606</v>
      </c>
      <c r="G98" s="329">
        <f t="shared" ref="G98" si="21">SUM(G100)</f>
        <v>0</v>
      </c>
    </row>
    <row r="99" spans="1:7" x14ac:dyDescent="0.25">
      <c r="A99" s="347">
        <v>3</v>
      </c>
      <c r="B99" s="348"/>
      <c r="C99" s="348"/>
      <c r="D99" s="366"/>
      <c r="E99" s="367"/>
      <c r="F99" s="301">
        <f t="shared" si="7"/>
        <v>0</v>
      </c>
      <c r="G99" s="367"/>
    </row>
    <row r="100" spans="1:7" x14ac:dyDescent="0.25">
      <c r="A100" s="347"/>
      <c r="B100" s="343">
        <v>32</v>
      </c>
      <c r="C100" s="331" t="s">
        <v>98</v>
      </c>
      <c r="D100" s="366">
        <v>1000</v>
      </c>
      <c r="E100" s="346">
        <f>D100/7.5345</f>
        <v>132.72280841462606</v>
      </c>
      <c r="F100" s="301">
        <f t="shared" si="7"/>
        <v>-132.72280841462606</v>
      </c>
      <c r="G100" s="346">
        <f>SUM(G101)</f>
        <v>0</v>
      </c>
    </row>
    <row r="101" spans="1:7" hidden="1" x14ac:dyDescent="0.25">
      <c r="A101" s="347"/>
      <c r="B101" s="343">
        <v>323</v>
      </c>
      <c r="C101" s="339" t="s">
        <v>90</v>
      </c>
      <c r="D101" s="366"/>
      <c r="E101" s="346">
        <v>132.72</v>
      </c>
      <c r="F101" s="301">
        <f t="shared" si="7"/>
        <v>-132.72</v>
      </c>
      <c r="G101" s="346">
        <v>0</v>
      </c>
    </row>
    <row r="102" spans="1:7" x14ac:dyDescent="0.25">
      <c r="A102" s="326" t="s">
        <v>10</v>
      </c>
      <c r="B102" s="327">
        <v>55138</v>
      </c>
      <c r="C102" s="336" t="s">
        <v>194</v>
      </c>
      <c r="D102" s="362">
        <f t="shared" ref="D102:E102" si="22">SUM(D104)</f>
        <v>1000</v>
      </c>
      <c r="E102" s="329">
        <f t="shared" si="22"/>
        <v>132.72280841462606</v>
      </c>
      <c r="F102" s="301">
        <f t="shared" si="7"/>
        <v>-132.72280841462606</v>
      </c>
      <c r="G102" s="329">
        <f t="shared" ref="G102" si="23">SUM(G104)</f>
        <v>0</v>
      </c>
    </row>
    <row r="103" spans="1:7" x14ac:dyDescent="0.25">
      <c r="A103" s="347">
        <v>3</v>
      </c>
      <c r="B103" s="348"/>
      <c r="C103" s="348"/>
      <c r="D103" s="366"/>
      <c r="E103" s="367"/>
      <c r="F103" s="301">
        <f t="shared" si="7"/>
        <v>0</v>
      </c>
      <c r="G103" s="367"/>
    </row>
    <row r="104" spans="1:7" x14ac:dyDescent="0.25">
      <c r="A104" s="347"/>
      <c r="B104" s="343">
        <v>32</v>
      </c>
      <c r="C104" s="331" t="s">
        <v>98</v>
      </c>
      <c r="D104" s="366">
        <v>1000</v>
      </c>
      <c r="E104" s="346">
        <f>D104/7.5345</f>
        <v>132.72280841462606</v>
      </c>
      <c r="F104" s="301">
        <f t="shared" si="7"/>
        <v>-132.72280841462606</v>
      </c>
      <c r="G104" s="346">
        <f>SUM(G105)</f>
        <v>0</v>
      </c>
    </row>
    <row r="105" spans="1:7" hidden="1" x14ac:dyDescent="0.25">
      <c r="A105" s="347"/>
      <c r="B105" s="343">
        <v>323</v>
      </c>
      <c r="C105" s="339" t="s">
        <v>90</v>
      </c>
      <c r="D105" s="366"/>
      <c r="E105" s="346">
        <v>132.72</v>
      </c>
      <c r="F105" s="301">
        <f t="shared" si="7"/>
        <v>-132.72</v>
      </c>
      <c r="G105" s="346">
        <v>0</v>
      </c>
    </row>
    <row r="106" spans="1:7" x14ac:dyDescent="0.25">
      <c r="A106" s="326" t="s">
        <v>10</v>
      </c>
      <c r="B106" s="327">
        <v>55291</v>
      </c>
      <c r="C106" s="336" t="s">
        <v>195</v>
      </c>
      <c r="D106" s="362">
        <f t="shared" ref="D106:E106" si="24">SUM(D108)</f>
        <v>1000</v>
      </c>
      <c r="E106" s="329">
        <f t="shared" si="24"/>
        <v>132.72280841462606</v>
      </c>
      <c r="F106" s="301">
        <f t="shared" si="7"/>
        <v>-132.72280841462606</v>
      </c>
      <c r="G106" s="329">
        <f t="shared" ref="G106" si="25">SUM(G108)</f>
        <v>0</v>
      </c>
    </row>
    <row r="107" spans="1:7" x14ac:dyDescent="0.25">
      <c r="A107" s="347">
        <v>3</v>
      </c>
      <c r="B107" s="348"/>
      <c r="C107" s="348"/>
      <c r="D107" s="366"/>
      <c r="E107" s="367"/>
      <c r="F107" s="301">
        <f t="shared" si="7"/>
        <v>0</v>
      </c>
      <c r="G107" s="367"/>
    </row>
    <row r="108" spans="1:7" x14ac:dyDescent="0.25">
      <c r="A108" s="347"/>
      <c r="B108" s="343">
        <v>32</v>
      </c>
      <c r="C108" s="331" t="s">
        <v>98</v>
      </c>
      <c r="D108" s="366">
        <v>1000</v>
      </c>
      <c r="E108" s="346">
        <f>D108/7.5345</f>
        <v>132.72280841462606</v>
      </c>
      <c r="F108" s="301">
        <f t="shared" si="7"/>
        <v>-132.72280841462606</v>
      </c>
      <c r="G108" s="346">
        <f>SUM(G109)</f>
        <v>0</v>
      </c>
    </row>
    <row r="109" spans="1:7" hidden="1" x14ac:dyDescent="0.25">
      <c r="A109" s="347"/>
      <c r="B109" s="343">
        <v>323</v>
      </c>
      <c r="C109" s="339" t="s">
        <v>90</v>
      </c>
      <c r="D109" s="366"/>
      <c r="E109" s="346">
        <v>132.72</v>
      </c>
      <c r="F109" s="301">
        <f t="shared" si="7"/>
        <v>-132.72</v>
      </c>
      <c r="G109" s="346">
        <v>0</v>
      </c>
    </row>
    <row r="110" spans="1:7" x14ac:dyDescent="0.25">
      <c r="A110" s="326" t="s">
        <v>10</v>
      </c>
      <c r="B110" s="327">
        <v>55348</v>
      </c>
      <c r="C110" s="336" t="s">
        <v>196</v>
      </c>
      <c r="D110" s="362">
        <f t="shared" ref="D110:E110" si="26">SUM(D112)</f>
        <v>1000</v>
      </c>
      <c r="E110" s="329">
        <f t="shared" si="26"/>
        <v>132.72280841462606</v>
      </c>
      <c r="F110" s="301">
        <f t="shared" si="7"/>
        <v>-132.72280841462606</v>
      </c>
      <c r="G110" s="329">
        <f t="shared" ref="G110" si="27">SUM(G112)</f>
        <v>0</v>
      </c>
    </row>
    <row r="111" spans="1:7" x14ac:dyDescent="0.25">
      <c r="A111" s="347">
        <v>3</v>
      </c>
      <c r="B111" s="348"/>
      <c r="C111" s="348"/>
      <c r="D111" s="366"/>
      <c r="E111" s="367"/>
      <c r="F111" s="301">
        <f t="shared" si="7"/>
        <v>0</v>
      </c>
      <c r="G111" s="367"/>
    </row>
    <row r="112" spans="1:7" x14ac:dyDescent="0.25">
      <c r="A112" s="347"/>
      <c r="B112" s="343">
        <v>32</v>
      </c>
      <c r="C112" s="331" t="s">
        <v>98</v>
      </c>
      <c r="D112" s="366">
        <v>1000</v>
      </c>
      <c r="E112" s="346">
        <f>D112/7.5345</f>
        <v>132.72280841462606</v>
      </c>
      <c r="F112" s="301">
        <f t="shared" si="7"/>
        <v>-132.72280841462606</v>
      </c>
      <c r="G112" s="346">
        <f>SUM(G113)</f>
        <v>0</v>
      </c>
    </row>
    <row r="113" spans="1:7" hidden="1" x14ac:dyDescent="0.25">
      <c r="A113" s="347"/>
      <c r="B113" s="343">
        <v>323</v>
      </c>
      <c r="C113" s="339" t="s">
        <v>90</v>
      </c>
      <c r="D113" s="366"/>
      <c r="E113" s="346">
        <v>132.72</v>
      </c>
      <c r="F113" s="301">
        <f t="shared" si="7"/>
        <v>-132.72</v>
      </c>
      <c r="G113" s="346">
        <v>0</v>
      </c>
    </row>
    <row r="114" spans="1:7" x14ac:dyDescent="0.25">
      <c r="A114" s="326" t="s">
        <v>10</v>
      </c>
      <c r="B114" s="327">
        <v>55631</v>
      </c>
      <c r="C114" s="336" t="s">
        <v>197</v>
      </c>
      <c r="D114" s="362">
        <f t="shared" ref="D114:E114" si="28">SUM(D116)</f>
        <v>500</v>
      </c>
      <c r="E114" s="329">
        <f t="shared" si="28"/>
        <v>66.361404207313029</v>
      </c>
      <c r="F114" s="301">
        <f t="shared" si="7"/>
        <v>-66.361404207313029</v>
      </c>
      <c r="G114" s="329">
        <f t="shared" ref="G114" si="29">SUM(G116)</f>
        <v>0</v>
      </c>
    </row>
    <row r="115" spans="1:7" x14ac:dyDescent="0.25">
      <c r="A115" s="347">
        <v>3</v>
      </c>
      <c r="B115" s="348"/>
      <c r="C115" s="348"/>
      <c r="D115" s="366"/>
      <c r="E115" s="367"/>
      <c r="F115" s="301">
        <f t="shared" si="7"/>
        <v>0</v>
      </c>
      <c r="G115" s="367"/>
    </row>
    <row r="116" spans="1:7" x14ac:dyDescent="0.25">
      <c r="A116" s="347"/>
      <c r="B116" s="343">
        <v>32</v>
      </c>
      <c r="C116" s="331" t="s">
        <v>98</v>
      </c>
      <c r="D116" s="366">
        <v>500</v>
      </c>
      <c r="E116" s="346">
        <f>D116/7.5345</f>
        <v>66.361404207313029</v>
      </c>
      <c r="F116" s="301">
        <f t="shared" si="7"/>
        <v>-66.361404207313029</v>
      </c>
      <c r="G116" s="346">
        <f>SUM(G117)</f>
        <v>0</v>
      </c>
    </row>
    <row r="117" spans="1:7" hidden="1" x14ac:dyDescent="0.25">
      <c r="A117" s="347"/>
      <c r="B117" s="343">
        <v>323</v>
      </c>
      <c r="C117" s="339" t="s">
        <v>90</v>
      </c>
      <c r="D117" s="366"/>
      <c r="E117" s="346">
        <v>66.36</v>
      </c>
      <c r="F117" s="301">
        <f t="shared" si="7"/>
        <v>-66.36</v>
      </c>
      <c r="G117" s="346">
        <v>0</v>
      </c>
    </row>
    <row r="118" spans="1:7" x14ac:dyDescent="0.25">
      <c r="A118" s="326" t="s">
        <v>10</v>
      </c>
      <c r="B118" s="327">
        <v>62400</v>
      </c>
      <c r="C118" s="336" t="s">
        <v>198</v>
      </c>
      <c r="D118" s="362">
        <f t="shared" ref="D118:E118" si="30">SUM(D120)</f>
        <v>7000</v>
      </c>
      <c r="E118" s="329">
        <f t="shared" si="30"/>
        <v>929.06</v>
      </c>
      <c r="F118" s="301">
        <f t="shared" si="7"/>
        <v>9633.16</v>
      </c>
      <c r="G118" s="329">
        <f t="shared" ref="G118" si="31">SUM(G120)</f>
        <v>10562.22</v>
      </c>
    </row>
    <row r="119" spans="1:7" x14ac:dyDescent="0.25">
      <c r="A119" s="330">
        <v>3</v>
      </c>
      <c r="B119" s="331"/>
      <c r="C119" s="339"/>
      <c r="D119" s="369"/>
      <c r="E119" s="333"/>
      <c r="F119" s="301">
        <f t="shared" si="7"/>
        <v>0</v>
      </c>
      <c r="G119" s="333"/>
    </row>
    <row r="120" spans="1:7" x14ac:dyDescent="0.25">
      <c r="A120" s="330"/>
      <c r="B120" s="331">
        <v>32</v>
      </c>
      <c r="C120" s="331" t="s">
        <v>98</v>
      </c>
      <c r="D120" s="369">
        <v>7000</v>
      </c>
      <c r="E120" s="333">
        <v>929.06</v>
      </c>
      <c r="F120" s="301">
        <f t="shared" si="7"/>
        <v>9633.16</v>
      </c>
      <c r="G120" s="333">
        <f>SUM(G121:G122)</f>
        <v>10562.22</v>
      </c>
    </row>
    <row r="121" spans="1:7" hidden="1" x14ac:dyDescent="0.25">
      <c r="A121" s="330"/>
      <c r="B121" s="331">
        <v>323</v>
      </c>
      <c r="C121" s="339" t="s">
        <v>90</v>
      </c>
      <c r="D121" s="369"/>
      <c r="E121" s="333">
        <v>796.34</v>
      </c>
      <c r="F121" s="301">
        <f t="shared" si="7"/>
        <v>1333.8799999999997</v>
      </c>
      <c r="G121" s="333">
        <v>2130.2199999999998</v>
      </c>
    </row>
    <row r="122" spans="1:7" hidden="1" x14ac:dyDescent="0.25">
      <c r="A122" s="330"/>
      <c r="B122" s="331">
        <v>329</v>
      </c>
      <c r="C122" s="339" t="s">
        <v>239</v>
      </c>
      <c r="D122" s="369"/>
      <c r="E122" s="333">
        <v>132.72</v>
      </c>
      <c r="F122" s="301">
        <f t="shared" si="7"/>
        <v>8299.2800000000007</v>
      </c>
      <c r="G122" s="333">
        <v>8432</v>
      </c>
    </row>
    <row r="123" spans="1:7" x14ac:dyDescent="0.25">
      <c r="A123" s="322" t="s">
        <v>145</v>
      </c>
      <c r="B123" s="323" t="s">
        <v>199</v>
      </c>
      <c r="C123" s="334" t="s">
        <v>200</v>
      </c>
      <c r="D123" s="361">
        <f t="shared" ref="D123:G123" si="32">D124</f>
        <v>1500</v>
      </c>
      <c r="E123" s="325">
        <f t="shared" si="32"/>
        <v>199.08</v>
      </c>
      <c r="F123" s="301">
        <f t="shared" si="7"/>
        <v>800.92</v>
      </c>
      <c r="G123" s="325">
        <f t="shared" si="32"/>
        <v>1000</v>
      </c>
    </row>
    <row r="124" spans="1:7" x14ac:dyDescent="0.25">
      <c r="A124" s="326" t="s">
        <v>10</v>
      </c>
      <c r="B124" s="327">
        <v>55042</v>
      </c>
      <c r="C124" s="336" t="s">
        <v>193</v>
      </c>
      <c r="D124" s="362">
        <f t="shared" ref="D124:E124" si="33">SUM(D126)</f>
        <v>1500</v>
      </c>
      <c r="E124" s="329">
        <f t="shared" si="33"/>
        <v>199.08</v>
      </c>
      <c r="F124" s="301">
        <f t="shared" si="7"/>
        <v>800.92</v>
      </c>
      <c r="G124" s="329">
        <f t="shared" ref="G124" si="34">SUM(G126)</f>
        <v>1000</v>
      </c>
    </row>
    <row r="125" spans="1:7" x14ac:dyDescent="0.25">
      <c r="A125" s="330">
        <v>3</v>
      </c>
      <c r="B125" s="331"/>
      <c r="C125" s="339"/>
      <c r="D125" s="369"/>
      <c r="E125" s="333"/>
      <c r="F125" s="301">
        <f t="shared" si="7"/>
        <v>0</v>
      </c>
      <c r="G125" s="333"/>
    </row>
    <row r="126" spans="1:7" x14ac:dyDescent="0.25">
      <c r="A126" s="330"/>
      <c r="B126" s="331">
        <v>32</v>
      </c>
      <c r="C126" s="331" t="s">
        <v>98</v>
      </c>
      <c r="D126" s="369">
        <v>1500</v>
      </c>
      <c r="E126" s="333">
        <v>199.08</v>
      </c>
      <c r="F126" s="301">
        <f t="shared" si="7"/>
        <v>800.92</v>
      </c>
      <c r="G126" s="333">
        <f>SUM(G127:G128)</f>
        <v>1000</v>
      </c>
    </row>
    <row r="127" spans="1:7" hidden="1" x14ac:dyDescent="0.25">
      <c r="A127" s="330"/>
      <c r="B127" s="331">
        <v>323</v>
      </c>
      <c r="C127" s="339" t="s">
        <v>90</v>
      </c>
      <c r="D127" s="369"/>
      <c r="E127" s="333">
        <v>159.27000000000001</v>
      </c>
      <c r="F127" s="301">
        <f t="shared" si="7"/>
        <v>-159.27000000000001</v>
      </c>
      <c r="G127" s="333">
        <v>0</v>
      </c>
    </row>
    <row r="128" spans="1:7" hidden="1" x14ac:dyDescent="0.25">
      <c r="A128" s="330"/>
      <c r="B128" s="331">
        <v>329</v>
      </c>
      <c r="C128" s="339" t="s">
        <v>239</v>
      </c>
      <c r="D128" s="369"/>
      <c r="E128" s="333">
        <v>39.81</v>
      </c>
      <c r="F128" s="301">
        <f t="shared" si="7"/>
        <v>960.19</v>
      </c>
      <c r="G128" s="333">
        <v>1000</v>
      </c>
    </row>
    <row r="129" spans="1:7" x14ac:dyDescent="0.25">
      <c r="A129" s="322" t="s">
        <v>145</v>
      </c>
      <c r="B129" s="323" t="s">
        <v>201</v>
      </c>
      <c r="C129" s="334" t="s">
        <v>202</v>
      </c>
      <c r="D129" s="361">
        <f t="shared" ref="D129:G129" si="35">D130</f>
        <v>2000</v>
      </c>
      <c r="E129" s="325">
        <f t="shared" si="35"/>
        <v>265.45</v>
      </c>
      <c r="F129" s="301">
        <f t="shared" si="7"/>
        <v>-265.45</v>
      </c>
      <c r="G129" s="325">
        <f t="shared" si="35"/>
        <v>0</v>
      </c>
    </row>
    <row r="130" spans="1:7" x14ac:dyDescent="0.25">
      <c r="A130" s="326" t="s">
        <v>10</v>
      </c>
      <c r="B130" s="327">
        <v>55042</v>
      </c>
      <c r="C130" s="336" t="s">
        <v>193</v>
      </c>
      <c r="D130" s="362">
        <f t="shared" ref="D130:E130" si="36">SUM(D132)</f>
        <v>2000</v>
      </c>
      <c r="E130" s="329">
        <f t="shared" si="36"/>
        <v>265.45</v>
      </c>
      <c r="F130" s="301">
        <f t="shared" si="7"/>
        <v>-265.45</v>
      </c>
      <c r="G130" s="329">
        <f t="shared" ref="G130" si="37">SUM(G132)</f>
        <v>0</v>
      </c>
    </row>
    <row r="131" spans="1:7" x14ac:dyDescent="0.25">
      <c r="A131" s="330">
        <v>3</v>
      </c>
      <c r="B131" s="331"/>
      <c r="C131" s="339"/>
      <c r="D131" s="369"/>
      <c r="E131" s="333"/>
      <c r="F131" s="301">
        <f t="shared" si="7"/>
        <v>0</v>
      </c>
      <c r="G131" s="333"/>
    </row>
    <row r="132" spans="1:7" x14ac:dyDescent="0.25">
      <c r="A132" s="330"/>
      <c r="B132" s="331">
        <v>32</v>
      </c>
      <c r="C132" s="331" t="s">
        <v>98</v>
      </c>
      <c r="D132" s="369">
        <v>2000</v>
      </c>
      <c r="E132" s="333">
        <v>265.45</v>
      </c>
      <c r="F132" s="301">
        <f t="shared" si="7"/>
        <v>-265.45</v>
      </c>
      <c r="G132" s="333">
        <f>SUM(G133:G135)</f>
        <v>0</v>
      </c>
    </row>
    <row r="133" spans="1:7" hidden="1" x14ac:dyDescent="0.25">
      <c r="A133" s="330"/>
      <c r="B133" s="331">
        <v>321</v>
      </c>
      <c r="C133" s="331" t="s">
        <v>89</v>
      </c>
      <c r="D133" s="369"/>
      <c r="E133" s="333">
        <v>26.55</v>
      </c>
      <c r="F133" s="301">
        <f t="shared" si="7"/>
        <v>-26.55</v>
      </c>
      <c r="G133" s="333">
        <v>0</v>
      </c>
    </row>
    <row r="134" spans="1:7" hidden="1" x14ac:dyDescent="0.25">
      <c r="A134" s="330"/>
      <c r="B134" s="331">
        <v>322</v>
      </c>
      <c r="C134" s="331" t="s">
        <v>91</v>
      </c>
      <c r="D134" s="369"/>
      <c r="E134" s="333">
        <v>13.27</v>
      </c>
      <c r="F134" s="301">
        <f t="shared" ref="F134:F197" si="38">SUM(G134-E134)</f>
        <v>-13.27</v>
      </c>
      <c r="G134" s="333">
        <v>0</v>
      </c>
    </row>
    <row r="135" spans="1:7" hidden="1" x14ac:dyDescent="0.25">
      <c r="A135" s="330"/>
      <c r="B135" s="331">
        <v>323</v>
      </c>
      <c r="C135" s="339" t="s">
        <v>90</v>
      </c>
      <c r="D135" s="369"/>
      <c r="E135" s="333">
        <v>225.63</v>
      </c>
      <c r="F135" s="301">
        <f t="shared" si="38"/>
        <v>-225.63</v>
      </c>
      <c r="G135" s="333">
        <v>0</v>
      </c>
    </row>
    <row r="136" spans="1:7" x14ac:dyDescent="0.25">
      <c r="A136" s="330"/>
      <c r="B136" s="331"/>
      <c r="C136" s="339"/>
      <c r="D136" s="369"/>
      <c r="E136" s="333"/>
      <c r="F136" s="301">
        <f t="shared" si="38"/>
        <v>0</v>
      </c>
      <c r="G136" s="333"/>
    </row>
    <row r="137" spans="1:7" x14ac:dyDescent="0.25">
      <c r="A137" s="322" t="s">
        <v>145</v>
      </c>
      <c r="B137" s="323" t="s">
        <v>254</v>
      </c>
      <c r="C137" s="334" t="s">
        <v>255</v>
      </c>
      <c r="D137" s="361">
        <f t="shared" ref="D137:E137" si="39">D138</f>
        <v>2000</v>
      </c>
      <c r="E137" s="325">
        <f t="shared" si="39"/>
        <v>0</v>
      </c>
      <c r="F137" s="301">
        <f t="shared" si="38"/>
        <v>7465.6</v>
      </c>
      <c r="G137" s="325">
        <f>SUM(G138+G142)</f>
        <v>7465.6</v>
      </c>
    </row>
    <row r="138" spans="1:7" x14ac:dyDescent="0.25">
      <c r="A138" s="326" t="s">
        <v>10</v>
      </c>
      <c r="B138" s="327">
        <v>11001</v>
      </c>
      <c r="C138" s="336" t="s">
        <v>11</v>
      </c>
      <c r="D138" s="362">
        <f t="shared" ref="D138:E138" si="40">SUM(D140)</f>
        <v>2000</v>
      </c>
      <c r="E138" s="329">
        <f t="shared" si="40"/>
        <v>0</v>
      </c>
      <c r="F138" s="301">
        <f t="shared" si="38"/>
        <v>3070.4</v>
      </c>
      <c r="G138" s="329">
        <f t="shared" ref="G138" si="41">SUM(G140)</f>
        <v>3070.4</v>
      </c>
    </row>
    <row r="139" spans="1:7" x14ac:dyDescent="0.25">
      <c r="A139" s="330">
        <v>3</v>
      </c>
      <c r="B139" s="331"/>
      <c r="C139" s="339"/>
      <c r="D139" s="369"/>
      <c r="E139" s="333"/>
      <c r="F139" s="301">
        <f t="shared" si="38"/>
        <v>0</v>
      </c>
      <c r="G139" s="333"/>
    </row>
    <row r="140" spans="1:7" x14ac:dyDescent="0.25">
      <c r="A140" s="330"/>
      <c r="B140" s="331">
        <v>37</v>
      </c>
      <c r="C140" s="344" t="s">
        <v>219</v>
      </c>
      <c r="D140" s="369">
        <v>2000</v>
      </c>
      <c r="E140" s="333">
        <v>0</v>
      </c>
      <c r="F140" s="301">
        <f t="shared" si="38"/>
        <v>3070.4</v>
      </c>
      <c r="G140" s="333">
        <f>SUM(G141)</f>
        <v>3070.4</v>
      </c>
    </row>
    <row r="141" spans="1:7" hidden="1" x14ac:dyDescent="0.25">
      <c r="A141" s="330"/>
      <c r="B141" s="331">
        <v>372</v>
      </c>
      <c r="C141" s="344" t="s">
        <v>219</v>
      </c>
      <c r="D141" s="369"/>
      <c r="E141" s="333">
        <v>0</v>
      </c>
      <c r="F141" s="301">
        <f t="shared" si="38"/>
        <v>3070.4</v>
      </c>
      <c r="G141" s="333">
        <v>3070.4</v>
      </c>
    </row>
    <row r="142" spans="1:7" x14ac:dyDescent="0.25">
      <c r="A142" s="326" t="s">
        <v>10</v>
      </c>
      <c r="B142" s="327">
        <v>52080</v>
      </c>
      <c r="C142" s="336" t="s">
        <v>256</v>
      </c>
      <c r="D142" s="362">
        <f t="shared" ref="D142:E142" si="42">SUM(D144)</f>
        <v>0</v>
      </c>
      <c r="E142" s="329">
        <f t="shared" si="42"/>
        <v>0</v>
      </c>
      <c r="F142" s="301">
        <f t="shared" si="38"/>
        <v>4395.2</v>
      </c>
      <c r="G142" s="329">
        <f t="shared" ref="G142" si="43">SUM(G144)</f>
        <v>4395.2</v>
      </c>
    </row>
    <row r="143" spans="1:7" x14ac:dyDescent="0.25">
      <c r="A143" s="330"/>
      <c r="B143" s="331"/>
      <c r="C143" s="331"/>
      <c r="D143" s="369"/>
      <c r="E143" s="333"/>
      <c r="F143" s="301">
        <f t="shared" si="38"/>
        <v>0</v>
      </c>
      <c r="G143" s="333"/>
    </row>
    <row r="144" spans="1:7" x14ac:dyDescent="0.25">
      <c r="A144" s="330"/>
      <c r="B144" s="331">
        <v>37</v>
      </c>
      <c r="C144" s="344" t="s">
        <v>219</v>
      </c>
      <c r="D144" s="369"/>
      <c r="E144" s="333">
        <v>0</v>
      </c>
      <c r="F144" s="301">
        <f t="shared" si="38"/>
        <v>4395.2</v>
      </c>
      <c r="G144" s="333">
        <f>SUM(G145)</f>
        <v>4395.2</v>
      </c>
    </row>
    <row r="145" spans="1:7" hidden="1" x14ac:dyDescent="0.25">
      <c r="A145" s="330"/>
      <c r="B145" s="331">
        <v>372</v>
      </c>
      <c r="C145" s="344" t="s">
        <v>219</v>
      </c>
      <c r="D145" s="369"/>
      <c r="E145" s="333">
        <v>0</v>
      </c>
      <c r="F145" s="301">
        <f t="shared" si="38"/>
        <v>4395.2</v>
      </c>
      <c r="G145" s="333">
        <v>4395.2</v>
      </c>
    </row>
    <row r="146" spans="1:7" x14ac:dyDescent="0.25">
      <c r="A146" s="330"/>
      <c r="B146" s="331"/>
      <c r="C146" s="339"/>
      <c r="D146" s="369"/>
      <c r="E146" s="333"/>
      <c r="F146" s="301">
        <f t="shared" si="38"/>
        <v>0</v>
      </c>
      <c r="G146" s="333"/>
    </row>
    <row r="147" spans="1:7" x14ac:dyDescent="0.25">
      <c r="A147" s="322" t="s">
        <v>145</v>
      </c>
      <c r="B147" s="323" t="s">
        <v>80</v>
      </c>
      <c r="C147" s="334" t="s">
        <v>81</v>
      </c>
      <c r="D147" s="361">
        <f t="shared" ref="D147:G147" si="44">D148</f>
        <v>74494.290000000008</v>
      </c>
      <c r="E147" s="325">
        <f t="shared" si="44"/>
        <v>9887.09</v>
      </c>
      <c r="F147" s="301">
        <f t="shared" si="38"/>
        <v>-4887.09</v>
      </c>
      <c r="G147" s="325">
        <f t="shared" si="44"/>
        <v>5000</v>
      </c>
    </row>
    <row r="148" spans="1:7" x14ac:dyDescent="0.25">
      <c r="A148" s="326" t="s">
        <v>10</v>
      </c>
      <c r="B148" s="327">
        <v>32400</v>
      </c>
      <c r="C148" s="336" t="s">
        <v>14</v>
      </c>
      <c r="D148" s="362">
        <f>SUM(D150+D152+D156+D159)</f>
        <v>74494.290000000008</v>
      </c>
      <c r="E148" s="329">
        <f>SUM(E150+E152+E156+E159)</f>
        <v>9887.09</v>
      </c>
      <c r="F148" s="301">
        <f t="shared" si="38"/>
        <v>-4887.09</v>
      </c>
      <c r="G148" s="329">
        <f>SUM(G150+G152+G156+G159)</f>
        <v>5000</v>
      </c>
    </row>
    <row r="149" spans="1:7" x14ac:dyDescent="0.25">
      <c r="A149" s="330">
        <v>3</v>
      </c>
      <c r="B149" s="331"/>
      <c r="C149" s="339"/>
      <c r="D149" s="369"/>
      <c r="E149" s="333"/>
      <c r="F149" s="301">
        <f t="shared" si="38"/>
        <v>0</v>
      </c>
      <c r="G149" s="333"/>
    </row>
    <row r="150" spans="1:7" x14ac:dyDescent="0.25">
      <c r="A150" s="330"/>
      <c r="B150" s="331">
        <v>31</v>
      </c>
      <c r="C150" s="339" t="s">
        <v>102</v>
      </c>
      <c r="D150" s="369">
        <v>15000</v>
      </c>
      <c r="E150" s="333">
        <v>1990.84</v>
      </c>
      <c r="F150" s="301">
        <f t="shared" si="38"/>
        <v>-1990.84</v>
      </c>
      <c r="G150" s="333">
        <f>SUM(G151)</f>
        <v>0</v>
      </c>
    </row>
    <row r="151" spans="1:7" hidden="1" x14ac:dyDescent="0.25">
      <c r="A151" s="330"/>
      <c r="B151" s="331">
        <v>312</v>
      </c>
      <c r="C151" s="348" t="s">
        <v>96</v>
      </c>
      <c r="D151" s="369"/>
      <c r="E151" s="333">
        <v>1990.84</v>
      </c>
      <c r="F151" s="301">
        <f t="shared" si="38"/>
        <v>-1990.84</v>
      </c>
      <c r="G151" s="333">
        <v>0</v>
      </c>
    </row>
    <row r="152" spans="1:7" x14ac:dyDescent="0.25">
      <c r="A152" s="330"/>
      <c r="B152" s="331">
        <v>32</v>
      </c>
      <c r="C152" s="331" t="s">
        <v>98</v>
      </c>
      <c r="D152" s="369">
        <v>36500</v>
      </c>
      <c r="E152" s="333">
        <v>4844.38</v>
      </c>
      <c r="F152" s="301">
        <f t="shared" si="38"/>
        <v>-1644.38</v>
      </c>
      <c r="G152" s="333">
        <f>SUM(G153:G155)</f>
        <v>3200</v>
      </c>
    </row>
    <row r="153" spans="1:7" hidden="1" x14ac:dyDescent="0.25">
      <c r="A153" s="330"/>
      <c r="B153" s="331">
        <v>321</v>
      </c>
      <c r="C153" s="331" t="s">
        <v>89</v>
      </c>
      <c r="D153" s="369"/>
      <c r="E153" s="333">
        <v>1061.78</v>
      </c>
      <c r="F153" s="301">
        <f t="shared" si="38"/>
        <v>-411.78</v>
      </c>
      <c r="G153" s="333">
        <v>650</v>
      </c>
    </row>
    <row r="154" spans="1:7" hidden="1" x14ac:dyDescent="0.25">
      <c r="A154" s="347"/>
      <c r="B154" s="343">
        <v>322</v>
      </c>
      <c r="C154" s="331" t="s">
        <v>91</v>
      </c>
      <c r="D154" s="370"/>
      <c r="E154" s="346">
        <v>398.17</v>
      </c>
      <c r="F154" s="301">
        <f t="shared" si="38"/>
        <v>201.82999999999998</v>
      </c>
      <c r="G154" s="346">
        <v>600</v>
      </c>
    </row>
    <row r="155" spans="1:7" hidden="1" x14ac:dyDescent="0.25">
      <c r="A155" s="347"/>
      <c r="B155" s="343">
        <v>323</v>
      </c>
      <c r="C155" s="339" t="s">
        <v>90</v>
      </c>
      <c r="D155" s="370"/>
      <c r="E155" s="346">
        <v>3384.43</v>
      </c>
      <c r="F155" s="301">
        <f t="shared" si="38"/>
        <v>-1434.4299999999998</v>
      </c>
      <c r="G155" s="346">
        <v>1950</v>
      </c>
    </row>
    <row r="156" spans="1:7" x14ac:dyDescent="0.25">
      <c r="A156" s="347"/>
      <c r="B156" s="343">
        <v>37</v>
      </c>
      <c r="C156" s="344" t="s">
        <v>219</v>
      </c>
      <c r="D156" s="366">
        <v>5494.29</v>
      </c>
      <c r="E156" s="346">
        <v>729.22</v>
      </c>
      <c r="F156" s="301">
        <f t="shared" si="38"/>
        <v>-729.22</v>
      </c>
      <c r="G156" s="346">
        <f>SUM(G157)</f>
        <v>0</v>
      </c>
    </row>
    <row r="157" spans="1:7" hidden="1" x14ac:dyDescent="0.25">
      <c r="A157" s="347"/>
      <c r="B157" s="343">
        <v>372</v>
      </c>
      <c r="C157" s="344" t="s">
        <v>219</v>
      </c>
      <c r="D157" s="366"/>
      <c r="E157" s="346">
        <v>729.22</v>
      </c>
      <c r="F157" s="301">
        <f t="shared" si="38"/>
        <v>-729.22</v>
      </c>
      <c r="G157" s="346">
        <v>0</v>
      </c>
    </row>
    <row r="158" spans="1:7" x14ac:dyDescent="0.25">
      <c r="A158" s="347">
        <v>4</v>
      </c>
      <c r="B158" s="343"/>
      <c r="C158" s="344"/>
      <c r="D158" s="366"/>
      <c r="E158" s="346"/>
      <c r="F158" s="301">
        <f t="shared" si="38"/>
        <v>0</v>
      </c>
      <c r="G158" s="346"/>
    </row>
    <row r="159" spans="1:7" x14ac:dyDescent="0.25">
      <c r="A159" s="347"/>
      <c r="B159" s="343">
        <v>42</v>
      </c>
      <c r="C159" s="344" t="s">
        <v>126</v>
      </c>
      <c r="D159" s="366">
        <v>17500</v>
      </c>
      <c r="E159" s="346">
        <v>2322.65</v>
      </c>
      <c r="F159" s="301">
        <f t="shared" si="38"/>
        <v>-522.65000000000009</v>
      </c>
      <c r="G159" s="346">
        <f>SUM(G160)</f>
        <v>1800</v>
      </c>
    </row>
    <row r="160" spans="1:7" hidden="1" x14ac:dyDescent="0.25">
      <c r="A160" s="347"/>
      <c r="B160" s="343">
        <v>422</v>
      </c>
      <c r="C160" s="344" t="s">
        <v>126</v>
      </c>
      <c r="D160" s="366"/>
      <c r="E160" s="346">
        <v>2322.65</v>
      </c>
      <c r="F160" s="301">
        <f t="shared" si="38"/>
        <v>-522.65000000000009</v>
      </c>
      <c r="G160" s="380">
        <v>1800</v>
      </c>
    </row>
    <row r="161" spans="1:7" x14ac:dyDescent="0.25">
      <c r="A161" s="322" t="s">
        <v>145</v>
      </c>
      <c r="B161" s="323" t="s">
        <v>82</v>
      </c>
      <c r="C161" s="334" t="s">
        <v>83</v>
      </c>
      <c r="D161" s="361">
        <f>SUM(D162+D170)</f>
        <v>11498.28</v>
      </c>
      <c r="E161" s="325">
        <f>SUM(E162+E170)</f>
        <v>1526.08</v>
      </c>
      <c r="F161" s="301">
        <f t="shared" si="38"/>
        <v>-198.84999999999991</v>
      </c>
      <c r="G161" s="371">
        <f>SUM(G162+G170)</f>
        <v>1327.23</v>
      </c>
    </row>
    <row r="162" spans="1:7" x14ac:dyDescent="0.25">
      <c r="A162" s="326" t="s">
        <v>10</v>
      </c>
      <c r="B162" s="327">
        <v>11001</v>
      </c>
      <c r="C162" s="336" t="s">
        <v>11</v>
      </c>
      <c r="D162" s="362">
        <f t="shared" ref="D162:E162" si="45">SUM(D164)</f>
        <v>9998.2800000000007</v>
      </c>
      <c r="E162" s="329">
        <f t="shared" si="45"/>
        <v>1327</v>
      </c>
      <c r="F162" s="301">
        <f t="shared" si="38"/>
        <v>0.23000000000001819</v>
      </c>
      <c r="G162" s="372">
        <f t="shared" ref="G162" si="46">SUM(G164)</f>
        <v>1327.23</v>
      </c>
    </row>
    <row r="163" spans="1:7" x14ac:dyDescent="0.25">
      <c r="A163" s="330">
        <v>3</v>
      </c>
      <c r="B163" s="331"/>
      <c r="C163" s="339"/>
      <c r="D163" s="369"/>
      <c r="E163" s="333"/>
      <c r="F163" s="301">
        <f t="shared" si="38"/>
        <v>0</v>
      </c>
      <c r="G163" s="373"/>
    </row>
    <row r="164" spans="1:7" x14ac:dyDescent="0.25">
      <c r="A164" s="330"/>
      <c r="B164" s="331">
        <v>32</v>
      </c>
      <c r="C164" s="331" t="s">
        <v>98</v>
      </c>
      <c r="D164" s="369">
        <v>9998.2800000000007</v>
      </c>
      <c r="E164" s="333">
        <v>1327</v>
      </c>
      <c r="F164" s="301">
        <f t="shared" si="38"/>
        <v>0.23000000000001819</v>
      </c>
      <c r="G164" s="373">
        <f>SUM(G165:G169)</f>
        <v>1327.23</v>
      </c>
    </row>
    <row r="165" spans="1:7" hidden="1" x14ac:dyDescent="0.25">
      <c r="A165" s="330"/>
      <c r="B165" s="331">
        <v>321</v>
      </c>
      <c r="C165" s="331" t="s">
        <v>89</v>
      </c>
      <c r="D165" s="369"/>
      <c r="E165" s="333">
        <v>79.63</v>
      </c>
      <c r="F165" s="301">
        <f t="shared" si="38"/>
        <v>-79.63</v>
      </c>
      <c r="G165" s="373">
        <v>0</v>
      </c>
    </row>
    <row r="166" spans="1:7" hidden="1" x14ac:dyDescent="0.25">
      <c r="A166" s="330"/>
      <c r="B166" s="331">
        <v>322</v>
      </c>
      <c r="C166" s="339" t="s">
        <v>244</v>
      </c>
      <c r="D166" s="369"/>
      <c r="E166" s="333">
        <v>0</v>
      </c>
      <c r="F166" s="301">
        <f t="shared" si="38"/>
        <v>131.43</v>
      </c>
      <c r="G166" s="373">
        <v>131.43</v>
      </c>
    </row>
    <row r="167" spans="1:7" hidden="1" x14ac:dyDescent="0.25">
      <c r="A167" s="330"/>
      <c r="B167" s="331">
        <v>323</v>
      </c>
      <c r="C167" s="339" t="s">
        <v>90</v>
      </c>
      <c r="D167" s="369"/>
      <c r="E167" s="333">
        <v>1061.78</v>
      </c>
      <c r="F167" s="301">
        <f t="shared" si="38"/>
        <v>107.51999999999998</v>
      </c>
      <c r="G167" s="373">
        <v>1169.3</v>
      </c>
    </row>
    <row r="168" spans="1:7" hidden="1" x14ac:dyDescent="0.25">
      <c r="A168" s="330"/>
      <c r="B168" s="331">
        <v>324</v>
      </c>
      <c r="C168" s="339" t="s">
        <v>242</v>
      </c>
      <c r="D168" s="369"/>
      <c r="E168" s="333">
        <v>53.09</v>
      </c>
      <c r="F168" s="301">
        <f t="shared" si="38"/>
        <v>-53.09</v>
      </c>
      <c r="G168" s="373">
        <v>0</v>
      </c>
    </row>
    <row r="169" spans="1:7" hidden="1" x14ac:dyDescent="0.25">
      <c r="A169" s="330"/>
      <c r="B169" s="331">
        <v>329</v>
      </c>
      <c r="C169" s="339" t="s">
        <v>239</v>
      </c>
      <c r="D169" s="369"/>
      <c r="E169" s="333">
        <v>132.5</v>
      </c>
      <c r="F169" s="301">
        <f t="shared" si="38"/>
        <v>-106</v>
      </c>
      <c r="G169" s="373">
        <v>26.5</v>
      </c>
    </row>
    <row r="170" spans="1:7" x14ac:dyDescent="0.25">
      <c r="A170" s="326" t="s">
        <v>10</v>
      </c>
      <c r="B170" s="327">
        <v>55042</v>
      </c>
      <c r="C170" s="336" t="s">
        <v>193</v>
      </c>
      <c r="D170" s="362">
        <f t="shared" ref="D170:E170" si="47">SUM(D172)</f>
        <v>1500</v>
      </c>
      <c r="E170" s="329">
        <f t="shared" si="47"/>
        <v>199.08</v>
      </c>
      <c r="F170" s="301">
        <f t="shared" si="38"/>
        <v>-199.08</v>
      </c>
      <c r="G170" s="372">
        <f t="shared" ref="G170" si="48">SUM(G172)</f>
        <v>0</v>
      </c>
    </row>
    <row r="171" spans="1:7" x14ac:dyDescent="0.25">
      <c r="A171" s="330">
        <v>3</v>
      </c>
      <c r="B171" s="331"/>
      <c r="C171" s="339"/>
      <c r="D171" s="369"/>
      <c r="E171" s="333"/>
      <c r="F171" s="301">
        <f t="shared" si="38"/>
        <v>0</v>
      </c>
      <c r="G171" s="373"/>
    </row>
    <row r="172" spans="1:7" x14ac:dyDescent="0.25">
      <c r="A172" s="330"/>
      <c r="B172" s="331">
        <v>32</v>
      </c>
      <c r="C172" s="331" t="s">
        <v>98</v>
      </c>
      <c r="D172" s="369">
        <v>1500</v>
      </c>
      <c r="E172" s="333">
        <v>199.08</v>
      </c>
      <c r="F172" s="301">
        <f t="shared" si="38"/>
        <v>-199.08</v>
      </c>
      <c r="G172" s="373">
        <f>SUM(G173:G174)</f>
        <v>0</v>
      </c>
    </row>
    <row r="173" spans="1:7" hidden="1" x14ac:dyDescent="0.25">
      <c r="A173" s="374"/>
      <c r="B173" s="375">
        <v>321</v>
      </c>
      <c r="C173" s="331" t="s">
        <v>89</v>
      </c>
      <c r="D173" s="376"/>
      <c r="E173" s="412">
        <v>66.36</v>
      </c>
      <c r="F173" s="301">
        <f t="shared" si="38"/>
        <v>-66.36</v>
      </c>
      <c r="G173" s="377">
        <v>0</v>
      </c>
    </row>
    <row r="174" spans="1:7" hidden="1" x14ac:dyDescent="0.25">
      <c r="A174" s="374"/>
      <c r="B174" s="375">
        <v>323</v>
      </c>
      <c r="C174" s="339" t="s">
        <v>90</v>
      </c>
      <c r="D174" s="376"/>
      <c r="E174" s="412">
        <v>132.72</v>
      </c>
      <c r="F174" s="301">
        <f t="shared" si="38"/>
        <v>-132.72</v>
      </c>
      <c r="G174" s="377">
        <v>0</v>
      </c>
    </row>
    <row r="175" spans="1:7" ht="38.25" customHeight="1" x14ac:dyDescent="0.25">
      <c r="A175" s="357">
        <v>2302</v>
      </c>
      <c r="B175" s="357" t="s">
        <v>16</v>
      </c>
      <c r="C175" s="358" t="s">
        <v>79</v>
      </c>
      <c r="D175" s="359">
        <f t="shared" ref="D175:E175" si="49">SUM(D176)</f>
        <v>2000</v>
      </c>
      <c r="E175" s="413">
        <f t="shared" si="49"/>
        <v>265.44561682925212</v>
      </c>
      <c r="F175" s="301">
        <f t="shared" si="38"/>
        <v>253.09438317074785</v>
      </c>
      <c r="G175" s="378">
        <f>SUM(G176+G182)</f>
        <v>518.54</v>
      </c>
    </row>
    <row r="176" spans="1:7" x14ac:dyDescent="0.25">
      <c r="A176" s="322" t="s">
        <v>145</v>
      </c>
      <c r="B176" s="323" t="s">
        <v>207</v>
      </c>
      <c r="C176" s="334" t="s">
        <v>208</v>
      </c>
      <c r="D176" s="361">
        <f t="shared" ref="D176:G176" si="50">D177</f>
        <v>2000</v>
      </c>
      <c r="E176" s="325">
        <f t="shared" si="50"/>
        <v>265.44561682925212</v>
      </c>
      <c r="F176" s="301">
        <f t="shared" si="38"/>
        <v>34.554383170747883</v>
      </c>
      <c r="G176" s="371">
        <f t="shared" si="50"/>
        <v>300</v>
      </c>
    </row>
    <row r="177" spans="1:7" x14ac:dyDescent="0.25">
      <c r="A177" s="326" t="s">
        <v>10</v>
      </c>
      <c r="B177" s="327">
        <v>53082</v>
      </c>
      <c r="C177" s="336" t="s">
        <v>209</v>
      </c>
      <c r="D177" s="362">
        <f t="shared" ref="D177:E177" si="51">SUM(D179)</f>
        <v>2000</v>
      </c>
      <c r="E177" s="329">
        <f t="shared" si="51"/>
        <v>265.44561682925212</v>
      </c>
      <c r="F177" s="301">
        <f t="shared" si="38"/>
        <v>34.554383170747883</v>
      </c>
      <c r="G177" s="372">
        <f t="shared" ref="G177" si="52">SUM(G179)</f>
        <v>300</v>
      </c>
    </row>
    <row r="178" spans="1:7" x14ac:dyDescent="0.25">
      <c r="A178" s="365">
        <v>4</v>
      </c>
      <c r="B178" s="348"/>
      <c r="C178" s="348"/>
      <c r="D178" s="379"/>
      <c r="E178" s="346"/>
      <c r="F178" s="301">
        <f t="shared" si="38"/>
        <v>0</v>
      </c>
      <c r="G178" s="380"/>
    </row>
    <row r="179" spans="1:7" x14ac:dyDescent="0.25">
      <c r="A179" s="342"/>
      <c r="B179" s="343">
        <v>42</v>
      </c>
      <c r="C179" s="344" t="s">
        <v>210</v>
      </c>
      <c r="D179" s="366">
        <v>2000</v>
      </c>
      <c r="E179" s="346">
        <f>D179/7.5345</f>
        <v>265.44561682925212</v>
      </c>
      <c r="F179" s="301">
        <f t="shared" si="38"/>
        <v>34.554383170747883</v>
      </c>
      <c r="G179" s="380">
        <f>SUM(G180)</f>
        <v>300</v>
      </c>
    </row>
    <row r="180" spans="1:7" hidden="1" x14ac:dyDescent="0.25">
      <c r="A180" s="381"/>
      <c r="B180" s="382">
        <v>424</v>
      </c>
      <c r="C180" s="344" t="s">
        <v>210</v>
      </c>
      <c r="D180" s="383"/>
      <c r="E180" s="414">
        <v>265.45</v>
      </c>
      <c r="F180" s="301">
        <f t="shared" si="38"/>
        <v>34.550000000000011</v>
      </c>
      <c r="G180" s="384">
        <v>300</v>
      </c>
    </row>
    <row r="181" spans="1:7" x14ac:dyDescent="0.25">
      <c r="A181" s="381"/>
      <c r="B181" s="382"/>
      <c r="C181" s="424"/>
      <c r="D181" s="383"/>
      <c r="E181" s="414"/>
      <c r="F181" s="301">
        <f t="shared" si="38"/>
        <v>0</v>
      </c>
      <c r="G181" s="384"/>
    </row>
    <row r="182" spans="1:7" x14ac:dyDescent="0.25">
      <c r="A182" s="322" t="s">
        <v>145</v>
      </c>
      <c r="B182" s="323" t="s">
        <v>245</v>
      </c>
      <c r="C182" s="334" t="s">
        <v>246</v>
      </c>
      <c r="D182" s="361">
        <f t="shared" ref="D182:G182" si="53">D183</f>
        <v>2000</v>
      </c>
      <c r="E182" s="325">
        <f t="shared" si="53"/>
        <v>0</v>
      </c>
      <c r="F182" s="301">
        <f t="shared" si="38"/>
        <v>218.54</v>
      </c>
      <c r="G182" s="371">
        <f t="shared" si="53"/>
        <v>218.54</v>
      </c>
    </row>
    <row r="183" spans="1:7" x14ac:dyDescent="0.25">
      <c r="A183" s="326" t="s">
        <v>10</v>
      </c>
      <c r="B183" s="327">
        <v>53102</v>
      </c>
      <c r="C183" s="336" t="s">
        <v>247</v>
      </c>
      <c r="D183" s="362">
        <f t="shared" ref="D183:G183" si="54">SUM(D185)</f>
        <v>2000</v>
      </c>
      <c r="E183" s="329">
        <f t="shared" si="54"/>
        <v>0</v>
      </c>
      <c r="F183" s="301">
        <f t="shared" si="38"/>
        <v>218.54</v>
      </c>
      <c r="G183" s="372">
        <f t="shared" si="54"/>
        <v>218.54</v>
      </c>
    </row>
    <row r="184" spans="1:7" x14ac:dyDescent="0.25">
      <c r="A184" s="365">
        <v>3</v>
      </c>
      <c r="B184" s="348"/>
      <c r="C184" s="348"/>
      <c r="D184" s="379"/>
      <c r="E184" s="346"/>
      <c r="F184" s="301">
        <f t="shared" si="38"/>
        <v>0</v>
      </c>
      <c r="G184" s="380"/>
    </row>
    <row r="185" spans="1:7" x14ac:dyDescent="0.25">
      <c r="A185" s="342"/>
      <c r="B185" s="343">
        <v>38</v>
      </c>
      <c r="C185" s="344" t="s">
        <v>248</v>
      </c>
      <c r="D185" s="366">
        <v>2000</v>
      </c>
      <c r="E185" s="346">
        <v>0</v>
      </c>
      <c r="F185" s="301">
        <f t="shared" si="38"/>
        <v>218.54</v>
      </c>
      <c r="G185" s="380">
        <f>SUM(G186)</f>
        <v>218.54</v>
      </c>
    </row>
    <row r="186" spans="1:7" hidden="1" x14ac:dyDescent="0.25">
      <c r="A186" s="381"/>
      <c r="B186" s="382">
        <v>381</v>
      </c>
      <c r="C186" s="344" t="s">
        <v>248</v>
      </c>
      <c r="D186" s="383"/>
      <c r="E186" s="414">
        <v>0</v>
      </c>
      <c r="F186" s="301">
        <f t="shared" si="38"/>
        <v>218.54</v>
      </c>
      <c r="G186" s="384">
        <v>218.54</v>
      </c>
    </row>
    <row r="187" spans="1:7" x14ac:dyDescent="0.25">
      <c r="A187" s="381"/>
      <c r="B187" s="382"/>
      <c r="C187" s="424"/>
      <c r="D187" s="383"/>
      <c r="E187" s="414"/>
      <c r="F187" s="301">
        <f t="shared" si="38"/>
        <v>0</v>
      </c>
      <c r="G187" s="384"/>
    </row>
    <row r="188" spans="1:7" ht="39.75" customHeight="1" x14ac:dyDescent="0.25">
      <c r="A188" s="357">
        <v>2402</v>
      </c>
      <c r="B188" s="357" t="s">
        <v>16</v>
      </c>
      <c r="C188" s="358" t="s">
        <v>249</v>
      </c>
      <c r="D188" s="359">
        <f t="shared" ref="D188:E188" si="55">SUM(D189)</f>
        <v>608950.31999999995</v>
      </c>
      <c r="E188" s="413">
        <f t="shared" si="55"/>
        <v>0</v>
      </c>
      <c r="F188" s="301">
        <f t="shared" si="38"/>
        <v>5000</v>
      </c>
      <c r="G188" s="378">
        <f t="shared" ref="G188" si="56">SUM(G189)</f>
        <v>5000</v>
      </c>
    </row>
    <row r="189" spans="1:7" x14ac:dyDescent="0.25">
      <c r="A189" s="322" t="s">
        <v>145</v>
      </c>
      <c r="B189" s="323" t="s">
        <v>250</v>
      </c>
      <c r="C189" s="334" t="s">
        <v>251</v>
      </c>
      <c r="D189" s="361">
        <f t="shared" ref="D189:G189" si="57">D190</f>
        <v>608950.31999999995</v>
      </c>
      <c r="E189" s="325">
        <f t="shared" si="57"/>
        <v>0</v>
      </c>
      <c r="F189" s="301">
        <f t="shared" si="38"/>
        <v>5000</v>
      </c>
      <c r="G189" s="371">
        <f t="shared" si="57"/>
        <v>5000</v>
      </c>
    </row>
    <row r="190" spans="1:7" x14ac:dyDescent="0.25">
      <c r="A190" s="326" t="s">
        <v>10</v>
      </c>
      <c r="B190" s="327">
        <v>48007</v>
      </c>
      <c r="C190" s="336" t="s">
        <v>252</v>
      </c>
      <c r="D190" s="362">
        <f t="shared" ref="D190:G190" si="58">SUM(D192)</f>
        <v>608950.31999999995</v>
      </c>
      <c r="E190" s="329">
        <f t="shared" si="58"/>
        <v>0</v>
      </c>
      <c r="F190" s="301">
        <f t="shared" si="38"/>
        <v>5000</v>
      </c>
      <c r="G190" s="372">
        <f t="shared" si="58"/>
        <v>5000</v>
      </c>
    </row>
    <row r="191" spans="1:7" x14ac:dyDescent="0.25">
      <c r="A191" s="385">
        <v>3</v>
      </c>
      <c r="B191" s="348"/>
      <c r="C191" s="348"/>
      <c r="D191" s="383"/>
      <c r="E191" s="415"/>
      <c r="F191" s="301">
        <f t="shared" si="38"/>
        <v>0</v>
      </c>
      <c r="G191" s="386"/>
    </row>
    <row r="192" spans="1:7" x14ac:dyDescent="0.25">
      <c r="A192" s="381"/>
      <c r="B192" s="382">
        <v>32</v>
      </c>
      <c r="C192" s="348" t="s">
        <v>253</v>
      </c>
      <c r="D192" s="383">
        <v>608950.31999999995</v>
      </c>
      <c r="E192" s="346">
        <v>0</v>
      </c>
      <c r="F192" s="301">
        <f t="shared" si="38"/>
        <v>5000</v>
      </c>
      <c r="G192" s="380">
        <v>5000</v>
      </c>
    </row>
    <row r="193" spans="1:7" hidden="1" x14ac:dyDescent="0.25">
      <c r="A193" s="381"/>
      <c r="B193" s="382">
        <v>323</v>
      </c>
      <c r="C193" s="348" t="s">
        <v>253</v>
      </c>
      <c r="D193" s="383"/>
      <c r="E193" s="346">
        <v>0</v>
      </c>
      <c r="F193" s="301">
        <f t="shared" si="38"/>
        <v>5000</v>
      </c>
      <c r="G193" s="380">
        <v>5000</v>
      </c>
    </row>
    <row r="194" spans="1:7" x14ac:dyDescent="0.25">
      <c r="A194" s="381"/>
      <c r="B194" s="382"/>
      <c r="C194" s="424"/>
      <c r="D194" s="383"/>
      <c r="E194" s="414"/>
      <c r="F194" s="301">
        <f t="shared" si="38"/>
        <v>0</v>
      </c>
      <c r="G194" s="384"/>
    </row>
    <row r="195" spans="1:7" x14ac:dyDescent="0.25">
      <c r="A195" s="357">
        <v>2404</v>
      </c>
      <c r="B195" s="357" t="s">
        <v>16</v>
      </c>
      <c r="C195" s="358" t="s">
        <v>159</v>
      </c>
      <c r="D195" s="359">
        <f t="shared" ref="D195:E195" si="59">SUM(D196)</f>
        <v>608950.31999999995</v>
      </c>
      <c r="E195" s="413">
        <f t="shared" si="59"/>
        <v>80821.596655385219</v>
      </c>
      <c r="F195" s="301">
        <f t="shared" si="38"/>
        <v>-79339.946655385225</v>
      </c>
      <c r="G195" s="378">
        <f>SUM(G196)</f>
        <v>1481.65</v>
      </c>
    </row>
    <row r="196" spans="1:7" x14ac:dyDescent="0.25">
      <c r="A196" s="322" t="s">
        <v>145</v>
      </c>
      <c r="B196" s="323" t="s">
        <v>211</v>
      </c>
      <c r="C196" s="334" t="s">
        <v>218</v>
      </c>
      <c r="D196" s="361">
        <f t="shared" ref="D196:G196" si="60">D197</f>
        <v>608950.31999999995</v>
      </c>
      <c r="E196" s="325">
        <f t="shared" si="60"/>
        <v>80821.596655385219</v>
      </c>
      <c r="F196" s="301">
        <f t="shared" si="38"/>
        <v>-79339.946655385225</v>
      </c>
      <c r="G196" s="371">
        <f t="shared" si="60"/>
        <v>1481.65</v>
      </c>
    </row>
    <row r="197" spans="1:7" x14ac:dyDescent="0.25">
      <c r="A197" s="326" t="s">
        <v>10</v>
      </c>
      <c r="B197" s="327">
        <v>58400</v>
      </c>
      <c r="C197" s="336" t="s">
        <v>212</v>
      </c>
      <c r="D197" s="362">
        <f t="shared" ref="D197:E197" si="61">SUM(D199)</f>
        <v>608950.31999999995</v>
      </c>
      <c r="E197" s="329">
        <f t="shared" si="61"/>
        <v>80821.596655385219</v>
      </c>
      <c r="F197" s="301">
        <f t="shared" si="38"/>
        <v>-79339.946655385225</v>
      </c>
      <c r="G197" s="372">
        <f t="shared" ref="G197" si="62">SUM(G199)</f>
        <v>1481.65</v>
      </c>
    </row>
    <row r="198" spans="1:7" x14ac:dyDescent="0.25">
      <c r="A198" s="385">
        <v>4</v>
      </c>
      <c r="B198" s="348"/>
      <c r="C198" s="348"/>
      <c r="D198" s="383"/>
      <c r="E198" s="415"/>
      <c r="F198" s="301">
        <f t="shared" ref="F198:F224" si="63">SUM(G198-E198)</f>
        <v>0</v>
      </c>
      <c r="G198" s="386"/>
    </row>
    <row r="199" spans="1:7" ht="23.25" x14ac:dyDescent="0.25">
      <c r="A199" s="381"/>
      <c r="B199" s="382">
        <v>45</v>
      </c>
      <c r="C199" s="348" t="s">
        <v>214</v>
      </c>
      <c r="D199" s="383">
        <v>608950.31999999995</v>
      </c>
      <c r="E199" s="346">
        <f>D199/7.5345</f>
        <v>80821.596655385219</v>
      </c>
      <c r="F199" s="301">
        <f t="shared" si="63"/>
        <v>-79339.946655385225</v>
      </c>
      <c r="G199" s="380">
        <f>SUM(G200)</f>
        <v>1481.65</v>
      </c>
    </row>
    <row r="200" spans="1:7" ht="23.25" hidden="1" x14ac:dyDescent="0.25">
      <c r="A200" s="381"/>
      <c r="B200" s="382">
        <v>451</v>
      </c>
      <c r="C200" s="348" t="s">
        <v>214</v>
      </c>
      <c r="D200" s="383"/>
      <c r="E200" s="346">
        <v>80821.600000000006</v>
      </c>
      <c r="F200" s="301">
        <f t="shared" si="63"/>
        <v>-79339.950000000012</v>
      </c>
      <c r="G200" s="380">
        <v>1481.65</v>
      </c>
    </row>
    <row r="201" spans="1:7" ht="40.5" customHeight="1" x14ac:dyDescent="0.25">
      <c r="A201" s="357">
        <v>2406</v>
      </c>
      <c r="B201" s="357" t="s">
        <v>16</v>
      </c>
      <c r="C201" s="358" t="s">
        <v>84</v>
      </c>
      <c r="D201" s="359">
        <f>SUM(D202+D215+D220)</f>
        <v>138845.95000000001</v>
      </c>
      <c r="E201" s="360">
        <f>SUM(E202+E215+E220)</f>
        <v>18428.029668192983</v>
      </c>
      <c r="F201" s="301">
        <f t="shared" si="63"/>
        <v>-13635.929668192983</v>
      </c>
      <c r="G201" s="387">
        <f>SUM(G202+G215+G220)</f>
        <v>4792.1000000000004</v>
      </c>
    </row>
    <row r="202" spans="1:7" x14ac:dyDescent="0.25">
      <c r="A202" s="322" t="s">
        <v>145</v>
      </c>
      <c r="B202" s="323" t="s">
        <v>122</v>
      </c>
      <c r="C202" s="334" t="s">
        <v>123</v>
      </c>
      <c r="D202" s="361">
        <f t="shared" ref="D202:E202" si="64">SUM(D203+D207+D211)</f>
        <v>134500</v>
      </c>
      <c r="E202" s="325">
        <f t="shared" si="64"/>
        <v>17851.22</v>
      </c>
      <c r="F202" s="301">
        <f t="shared" si="63"/>
        <v>-13804.12</v>
      </c>
      <c r="G202" s="371">
        <f t="shared" ref="G202" si="65">SUM(G203+G207+G211)</f>
        <v>4047.1</v>
      </c>
    </row>
    <row r="203" spans="1:7" x14ac:dyDescent="0.25">
      <c r="A203" s="388" t="s">
        <v>10</v>
      </c>
      <c r="B203" s="389">
        <v>55042</v>
      </c>
      <c r="C203" s="390" t="s">
        <v>193</v>
      </c>
      <c r="D203" s="391">
        <f t="shared" ref="D203:E203" si="66">SUM(D205)</f>
        <v>1000</v>
      </c>
      <c r="E203" s="416">
        <f t="shared" si="66"/>
        <v>132.72</v>
      </c>
      <c r="F203" s="301">
        <f t="shared" si="63"/>
        <v>-132.72</v>
      </c>
      <c r="G203" s="392">
        <f t="shared" ref="G203" si="67">SUM(G205)</f>
        <v>0</v>
      </c>
    </row>
    <row r="204" spans="1:7" x14ac:dyDescent="0.25">
      <c r="A204" s="393">
        <v>4</v>
      </c>
      <c r="B204" s="394"/>
      <c r="C204" s="395"/>
      <c r="D204" s="396"/>
      <c r="E204" s="417"/>
      <c r="F204" s="301">
        <f t="shared" si="63"/>
        <v>0</v>
      </c>
      <c r="G204" s="397"/>
    </row>
    <row r="205" spans="1:7" x14ac:dyDescent="0.25">
      <c r="A205" s="398"/>
      <c r="B205" s="343">
        <v>42</v>
      </c>
      <c r="C205" s="344" t="s">
        <v>126</v>
      </c>
      <c r="D205" s="379">
        <v>1000</v>
      </c>
      <c r="E205" s="346">
        <v>132.72</v>
      </c>
      <c r="F205" s="301">
        <f t="shared" si="63"/>
        <v>-132.72</v>
      </c>
      <c r="G205" s="380">
        <f>SUM(G206)</f>
        <v>0</v>
      </c>
    </row>
    <row r="206" spans="1:7" hidden="1" x14ac:dyDescent="0.25">
      <c r="A206" s="398"/>
      <c r="B206" s="343">
        <v>422</v>
      </c>
      <c r="C206" s="344" t="s">
        <v>126</v>
      </c>
      <c r="D206" s="379"/>
      <c r="E206" s="346">
        <v>132.72</v>
      </c>
      <c r="F206" s="301">
        <f t="shared" si="63"/>
        <v>-132.72</v>
      </c>
      <c r="G206" s="380">
        <v>0</v>
      </c>
    </row>
    <row r="207" spans="1:7" x14ac:dyDescent="0.25">
      <c r="A207" s="326" t="s">
        <v>10</v>
      </c>
      <c r="B207" s="327">
        <v>55291</v>
      </c>
      <c r="C207" s="336" t="s">
        <v>195</v>
      </c>
      <c r="D207" s="362">
        <f t="shared" ref="D207:E207" si="68">SUM(D209)</f>
        <v>3500</v>
      </c>
      <c r="E207" s="329">
        <f t="shared" si="68"/>
        <v>464.53</v>
      </c>
      <c r="F207" s="301">
        <f t="shared" si="63"/>
        <v>-464.53</v>
      </c>
      <c r="G207" s="372">
        <f t="shared" ref="G207" si="69">SUM(G209)</f>
        <v>0</v>
      </c>
    </row>
    <row r="208" spans="1:7" x14ac:dyDescent="0.25">
      <c r="A208" s="330">
        <v>4</v>
      </c>
      <c r="B208" s="331"/>
      <c r="C208" s="339"/>
      <c r="D208" s="369"/>
      <c r="E208" s="333"/>
      <c r="F208" s="301">
        <f t="shared" si="63"/>
        <v>0</v>
      </c>
      <c r="G208" s="373"/>
    </row>
    <row r="209" spans="1:7" x14ac:dyDescent="0.25">
      <c r="A209" s="365"/>
      <c r="B209" s="343">
        <v>42</v>
      </c>
      <c r="C209" s="344" t="s">
        <v>126</v>
      </c>
      <c r="D209" s="366">
        <v>3500</v>
      </c>
      <c r="E209" s="367">
        <v>464.53</v>
      </c>
      <c r="F209" s="301">
        <f t="shared" si="63"/>
        <v>-464.53</v>
      </c>
      <c r="G209" s="399">
        <f>SUM(G210)</f>
        <v>0</v>
      </c>
    </row>
    <row r="210" spans="1:7" hidden="1" x14ac:dyDescent="0.25">
      <c r="A210" s="365"/>
      <c r="B210" s="343">
        <v>422</v>
      </c>
      <c r="C210" s="344" t="s">
        <v>126</v>
      </c>
      <c r="D210" s="366"/>
      <c r="E210" s="367">
        <v>464.53</v>
      </c>
      <c r="F210" s="301">
        <f t="shared" si="63"/>
        <v>-464.53</v>
      </c>
      <c r="G210" s="399">
        <v>0</v>
      </c>
    </row>
    <row r="211" spans="1:7" x14ac:dyDescent="0.25">
      <c r="A211" s="326" t="s">
        <v>10</v>
      </c>
      <c r="B211" s="327">
        <v>62400</v>
      </c>
      <c r="C211" s="336" t="s">
        <v>198</v>
      </c>
      <c r="D211" s="362">
        <f t="shared" ref="D211:E211" si="70">SUM(D213)</f>
        <v>130000</v>
      </c>
      <c r="E211" s="329">
        <f t="shared" si="70"/>
        <v>17253.97</v>
      </c>
      <c r="F211" s="301">
        <f t="shared" si="63"/>
        <v>-13206.87</v>
      </c>
      <c r="G211" s="372">
        <f t="shared" ref="G211" si="71">SUM(G213)</f>
        <v>4047.1</v>
      </c>
    </row>
    <row r="212" spans="1:7" x14ac:dyDescent="0.25">
      <c r="A212" s="330">
        <v>4</v>
      </c>
      <c r="B212" s="331"/>
      <c r="C212" s="339"/>
      <c r="D212" s="369"/>
      <c r="E212" s="333"/>
      <c r="F212" s="301">
        <f t="shared" si="63"/>
        <v>0</v>
      </c>
      <c r="G212" s="373"/>
    </row>
    <row r="213" spans="1:7" x14ac:dyDescent="0.25">
      <c r="A213" s="365"/>
      <c r="B213" s="343">
        <v>42</v>
      </c>
      <c r="C213" s="344" t="s">
        <v>126</v>
      </c>
      <c r="D213" s="366">
        <v>130000</v>
      </c>
      <c r="E213" s="367">
        <v>17253.97</v>
      </c>
      <c r="F213" s="301">
        <f t="shared" si="63"/>
        <v>-13206.87</v>
      </c>
      <c r="G213" s="399">
        <f>SUM(G214)</f>
        <v>4047.1</v>
      </c>
    </row>
    <row r="214" spans="1:7" hidden="1" x14ac:dyDescent="0.25">
      <c r="A214" s="365"/>
      <c r="B214" s="343">
        <v>422</v>
      </c>
      <c r="C214" s="344" t="s">
        <v>126</v>
      </c>
      <c r="D214" s="366"/>
      <c r="E214" s="367">
        <v>17253.97</v>
      </c>
      <c r="F214" s="301">
        <f t="shared" si="63"/>
        <v>-13206.87</v>
      </c>
      <c r="G214" s="399">
        <v>4047.1</v>
      </c>
    </row>
    <row r="215" spans="1:7" x14ac:dyDescent="0.25">
      <c r="A215" s="322" t="s">
        <v>145</v>
      </c>
      <c r="B215" s="323" t="s">
        <v>85</v>
      </c>
      <c r="C215" s="334" t="s">
        <v>86</v>
      </c>
      <c r="D215" s="361">
        <f t="shared" ref="D215:G215" si="72">SUM(D216)</f>
        <v>2500</v>
      </c>
      <c r="E215" s="325">
        <f t="shared" si="72"/>
        <v>331.81</v>
      </c>
      <c r="F215" s="301">
        <f t="shared" si="63"/>
        <v>168.19</v>
      </c>
      <c r="G215" s="371">
        <f t="shared" si="72"/>
        <v>500</v>
      </c>
    </row>
    <row r="216" spans="1:7" x14ac:dyDescent="0.25">
      <c r="A216" s="326" t="s">
        <v>10</v>
      </c>
      <c r="B216" s="327">
        <v>62400</v>
      </c>
      <c r="C216" s="336" t="s">
        <v>198</v>
      </c>
      <c r="D216" s="362">
        <f t="shared" ref="D216:E216" si="73">D218</f>
        <v>2500</v>
      </c>
      <c r="E216" s="329">
        <f t="shared" si="73"/>
        <v>331.81</v>
      </c>
      <c r="F216" s="301">
        <f t="shared" si="63"/>
        <v>168.19</v>
      </c>
      <c r="G216" s="372">
        <f t="shared" ref="G216" si="74">G218</f>
        <v>500</v>
      </c>
    </row>
    <row r="217" spans="1:7" x14ac:dyDescent="0.25">
      <c r="A217" s="330">
        <v>4</v>
      </c>
      <c r="B217" s="331"/>
      <c r="C217" s="339"/>
      <c r="D217" s="369"/>
      <c r="E217" s="333"/>
      <c r="F217" s="301">
        <f t="shared" si="63"/>
        <v>0</v>
      </c>
      <c r="G217" s="373"/>
    </row>
    <row r="218" spans="1:7" ht="23.25" x14ac:dyDescent="0.25">
      <c r="A218" s="365"/>
      <c r="B218" s="348">
        <v>42</v>
      </c>
      <c r="C218" s="348" t="s">
        <v>97</v>
      </c>
      <c r="D218" s="366">
        <v>2500</v>
      </c>
      <c r="E218" s="367">
        <v>331.81</v>
      </c>
      <c r="F218" s="301">
        <f t="shared" si="63"/>
        <v>168.19</v>
      </c>
      <c r="G218" s="399">
        <f>SUM(G219)</f>
        <v>500</v>
      </c>
    </row>
    <row r="219" spans="1:7" hidden="1" x14ac:dyDescent="0.25">
      <c r="A219" s="365"/>
      <c r="B219" s="348">
        <v>424</v>
      </c>
      <c r="C219" s="407" t="s">
        <v>210</v>
      </c>
      <c r="D219" s="366"/>
      <c r="E219" s="367">
        <v>331.81</v>
      </c>
      <c r="F219" s="301">
        <f t="shared" si="63"/>
        <v>168.19</v>
      </c>
      <c r="G219" s="399">
        <v>500</v>
      </c>
    </row>
    <row r="220" spans="1:7" x14ac:dyDescent="0.25">
      <c r="A220" s="322" t="s">
        <v>145</v>
      </c>
      <c r="B220" s="323" t="s">
        <v>232</v>
      </c>
      <c r="C220" s="334" t="s">
        <v>233</v>
      </c>
      <c r="D220" s="361">
        <f t="shared" ref="D220:G220" si="75">SUM(D221)</f>
        <v>1845.95</v>
      </c>
      <c r="E220" s="325">
        <f t="shared" si="75"/>
        <v>244.99966819297896</v>
      </c>
      <c r="F220" s="301">
        <f t="shared" si="63"/>
        <v>3.3180702104118609E-4</v>
      </c>
      <c r="G220" s="371">
        <f t="shared" si="75"/>
        <v>245</v>
      </c>
    </row>
    <row r="221" spans="1:7" x14ac:dyDescent="0.25">
      <c r="A221" s="326" t="s">
        <v>10</v>
      </c>
      <c r="B221" s="327">
        <v>11001</v>
      </c>
      <c r="C221" s="336" t="s">
        <v>11</v>
      </c>
      <c r="D221" s="362">
        <f t="shared" ref="D221:E221" si="76">D223</f>
        <v>1845.95</v>
      </c>
      <c r="E221" s="329">
        <f t="shared" si="76"/>
        <v>244.99966819297896</v>
      </c>
      <c r="F221" s="301">
        <f t="shared" si="63"/>
        <v>3.3180702104118609E-4</v>
      </c>
      <c r="G221" s="372">
        <f t="shared" ref="G221" si="77">G223</f>
        <v>245</v>
      </c>
    </row>
    <row r="222" spans="1:7" x14ac:dyDescent="0.25">
      <c r="A222" s="330">
        <v>4</v>
      </c>
      <c r="B222" s="331"/>
      <c r="C222" s="339"/>
      <c r="D222" s="369"/>
      <c r="E222" s="333"/>
      <c r="F222" s="301">
        <f t="shared" si="63"/>
        <v>0</v>
      </c>
      <c r="G222" s="373"/>
    </row>
    <row r="223" spans="1:7" ht="24" thickBot="1" x14ac:dyDescent="0.3">
      <c r="A223" s="365"/>
      <c r="B223" s="348">
        <v>42</v>
      </c>
      <c r="C223" s="348" t="s">
        <v>97</v>
      </c>
      <c r="D223" s="366">
        <v>1845.95</v>
      </c>
      <c r="E223" s="418">
        <f>SUM(D223/7.5345)</f>
        <v>244.99966819297896</v>
      </c>
      <c r="F223" s="301">
        <f t="shared" si="63"/>
        <v>3.3180702104118609E-4</v>
      </c>
      <c r="G223" s="399">
        <f>SUM(G224)</f>
        <v>245</v>
      </c>
    </row>
    <row r="224" spans="1:7" ht="15.75" hidden="1" thickBot="1" x14ac:dyDescent="0.3">
      <c r="A224" s="426"/>
      <c r="B224" s="419">
        <v>424</v>
      </c>
      <c r="C224" s="407" t="s">
        <v>210</v>
      </c>
      <c r="D224" s="366"/>
      <c r="E224" s="367">
        <v>245</v>
      </c>
      <c r="F224" s="301">
        <f t="shared" si="63"/>
        <v>0</v>
      </c>
      <c r="G224" s="399">
        <v>245</v>
      </c>
    </row>
  </sheetData>
  <mergeCells count="5">
    <mergeCell ref="A1:B2"/>
    <mergeCell ref="D3:D4"/>
    <mergeCell ref="E3:E4"/>
    <mergeCell ref="F3:F4"/>
    <mergeCell ref="G3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4"/>
  <sheetViews>
    <sheetView workbookViewId="0">
      <selection activeCell="J27" sqref="J27"/>
    </sheetView>
  </sheetViews>
  <sheetFormatPr defaultRowHeight="14.25" x14ac:dyDescent="0.25"/>
  <cols>
    <col min="1" max="1" width="7.140625" style="14" customWidth="1"/>
    <col min="2" max="2" width="11.7109375" style="16" customWidth="1"/>
    <col min="3" max="3" width="37.85546875" style="16" customWidth="1"/>
    <col min="4" max="4" width="14.85546875" style="38" hidden="1" customWidth="1"/>
    <col min="5" max="7" width="13.42578125" style="38" customWidth="1"/>
    <col min="8" max="16384" width="9.140625" style="14"/>
  </cols>
  <sheetData>
    <row r="1" spans="1:10" s="15" customFormat="1" ht="4.5" customHeight="1" x14ac:dyDescent="0.25">
      <c r="A1" s="644"/>
      <c r="B1" s="644"/>
      <c r="C1" s="288"/>
      <c r="D1" s="289"/>
      <c r="E1" s="290"/>
      <c r="F1" s="290"/>
      <c r="G1" s="290"/>
      <c r="H1" s="13"/>
      <c r="I1" s="13"/>
      <c r="J1" s="13"/>
    </row>
    <row r="2" spans="1:10" ht="15" thickBot="1" x14ac:dyDescent="0.3">
      <c r="A2" s="644"/>
      <c r="B2" s="644"/>
      <c r="C2" s="291"/>
      <c r="D2" s="292"/>
      <c r="E2" s="292"/>
      <c r="F2" s="292"/>
      <c r="G2" s="292"/>
    </row>
    <row r="3" spans="1:10" ht="14.25" customHeight="1" x14ac:dyDescent="0.2">
      <c r="A3" s="293"/>
      <c r="B3" s="294"/>
      <c r="C3" s="295"/>
      <c r="D3" s="649" t="s">
        <v>235</v>
      </c>
      <c r="E3" s="647" t="s">
        <v>314</v>
      </c>
      <c r="F3" s="647" t="s">
        <v>318</v>
      </c>
      <c r="G3" s="647" t="s">
        <v>322</v>
      </c>
      <c r="H3" s="645" t="s">
        <v>323</v>
      </c>
      <c r="I3" s="645" t="s">
        <v>330</v>
      </c>
    </row>
    <row r="4" spans="1:10" ht="16.5" customHeight="1" x14ac:dyDescent="0.25">
      <c r="A4" s="296" t="s">
        <v>146</v>
      </c>
      <c r="B4" s="296" t="s">
        <v>0</v>
      </c>
      <c r="C4" s="296" t="s">
        <v>2</v>
      </c>
      <c r="D4" s="650"/>
      <c r="E4" s="648"/>
      <c r="F4" s="648"/>
      <c r="G4" s="648"/>
      <c r="H4" s="646"/>
      <c r="I4" s="646"/>
    </row>
    <row r="5" spans="1:10" x14ac:dyDescent="0.25">
      <c r="A5" s="296"/>
      <c r="B5" s="296"/>
      <c r="C5" s="296"/>
      <c r="D5" s="513"/>
      <c r="E5" s="550">
        <v>1</v>
      </c>
      <c r="F5" s="550">
        <v>2</v>
      </c>
      <c r="G5" s="550">
        <v>3</v>
      </c>
      <c r="H5" s="550">
        <v>4</v>
      </c>
      <c r="I5" s="550">
        <v>5</v>
      </c>
    </row>
    <row r="6" spans="1:10" s="15" customFormat="1" ht="21" customHeight="1" x14ac:dyDescent="0.25">
      <c r="A6" s="297" t="s">
        <v>4</v>
      </c>
      <c r="B6" s="298" t="s">
        <v>3</v>
      </c>
      <c r="C6" s="299" t="s">
        <v>5</v>
      </c>
      <c r="D6" s="514">
        <f t="shared" ref="D6:F8" si="0">D7</f>
        <v>8692840.9399999995</v>
      </c>
      <c r="E6" s="408">
        <f t="shared" si="0"/>
        <v>969168.7</v>
      </c>
      <c r="F6" s="408">
        <f t="shared" si="0"/>
        <v>1147219.1200000001</v>
      </c>
      <c r="G6" s="408">
        <f>SUM(G7)</f>
        <v>1222637.81</v>
      </c>
      <c r="H6" s="527">
        <f t="shared" ref="H6:H12" si="1">SUM(G6/E6)*100</f>
        <v>126.15324968707719</v>
      </c>
      <c r="I6" s="527">
        <f t="shared" ref="I6:I12" si="2">SUM(G6/F6)*100</f>
        <v>106.57404402395245</v>
      </c>
    </row>
    <row r="7" spans="1:10" x14ac:dyDescent="0.25">
      <c r="A7" s="302" t="s">
        <v>7</v>
      </c>
      <c r="B7" s="303" t="s">
        <v>6</v>
      </c>
      <c r="C7" s="304" t="s">
        <v>8</v>
      </c>
      <c r="D7" s="515">
        <f t="shared" si="0"/>
        <v>8692840.9399999995</v>
      </c>
      <c r="E7" s="409">
        <f t="shared" si="0"/>
        <v>969168.7</v>
      </c>
      <c r="F7" s="409">
        <f t="shared" si="0"/>
        <v>1147219.1200000001</v>
      </c>
      <c r="G7" s="409">
        <f>SUM(G8)</f>
        <v>1222637.81</v>
      </c>
      <c r="H7" s="528">
        <f t="shared" si="1"/>
        <v>126.15324968707719</v>
      </c>
      <c r="I7" s="528">
        <f t="shared" si="2"/>
        <v>106.57404402395245</v>
      </c>
    </row>
    <row r="8" spans="1:10" ht="22.5" x14ac:dyDescent="0.25">
      <c r="A8" s="307">
        <v>17097</v>
      </c>
      <c r="B8" s="308" t="s">
        <v>9</v>
      </c>
      <c r="C8" s="309" t="s">
        <v>221</v>
      </c>
      <c r="D8" s="516">
        <f t="shared" si="0"/>
        <v>8692840.9399999995</v>
      </c>
      <c r="E8" s="410">
        <f t="shared" si="0"/>
        <v>969168.7</v>
      </c>
      <c r="F8" s="410">
        <f t="shared" si="0"/>
        <v>1147219.1200000001</v>
      </c>
      <c r="G8" s="410">
        <f>SUM(G9)</f>
        <v>1222637.81</v>
      </c>
      <c r="H8" s="529">
        <f t="shared" si="1"/>
        <v>126.15324968707719</v>
      </c>
      <c r="I8" s="529">
        <f t="shared" si="2"/>
        <v>106.57404402395245</v>
      </c>
    </row>
    <row r="9" spans="1:10" ht="22.5" x14ac:dyDescent="0.25">
      <c r="A9" s="312">
        <v>82</v>
      </c>
      <c r="B9" s="313" t="s">
        <v>15</v>
      </c>
      <c r="C9" s="314" t="s">
        <v>220</v>
      </c>
      <c r="D9" s="517">
        <f>SUM(D10+D83+D201+D221+D227)</f>
        <v>8692840.9399999995</v>
      </c>
      <c r="E9" s="411">
        <f>SUM(E10+E83+E201+E221+E227)</f>
        <v>969168.7</v>
      </c>
      <c r="F9" s="411">
        <f>SUM(F10+F83+F201+F214+F221+F227)</f>
        <v>1147219.1200000001</v>
      </c>
      <c r="G9" s="411">
        <f>SUM(G10+G83+G201+G214+G221+G227)</f>
        <v>1222637.81</v>
      </c>
      <c r="H9" s="530">
        <f t="shared" si="1"/>
        <v>126.15324968707719</v>
      </c>
      <c r="I9" s="530">
        <f t="shared" si="2"/>
        <v>106.57404402395245</v>
      </c>
    </row>
    <row r="10" spans="1:10" ht="36.75" customHeight="1" x14ac:dyDescent="0.25">
      <c r="A10" s="317" t="s">
        <v>17</v>
      </c>
      <c r="B10" s="318" t="s">
        <v>16</v>
      </c>
      <c r="C10" s="319" t="s">
        <v>18</v>
      </c>
      <c r="D10" s="518">
        <f>SUM(D11+D21+D29+D72)</f>
        <v>7667667.4000000004</v>
      </c>
      <c r="E10" s="360">
        <f>SUM(E11+E21+E29+E72)</f>
        <v>921117.12</v>
      </c>
      <c r="F10" s="360">
        <f>SUM(F11+F21+F29+F72)</f>
        <v>1106185.73</v>
      </c>
      <c r="G10" s="360">
        <f>SUM(G11+G21+G29+G72)</f>
        <v>1176523.76</v>
      </c>
      <c r="H10" s="531">
        <f t="shared" si="1"/>
        <v>127.72792237321569</v>
      </c>
      <c r="I10" s="531">
        <f t="shared" si="2"/>
        <v>106.35860941724498</v>
      </c>
    </row>
    <row r="11" spans="1:10" ht="24.75" customHeight="1" x14ac:dyDescent="0.25">
      <c r="A11" s="322" t="s">
        <v>145</v>
      </c>
      <c r="B11" s="323" t="s">
        <v>19</v>
      </c>
      <c r="C11" s="323" t="s">
        <v>20</v>
      </c>
      <c r="D11" s="324">
        <f t="shared" ref="D11:F11" si="3">D12</f>
        <v>161479.4</v>
      </c>
      <c r="E11" s="325">
        <f t="shared" si="3"/>
        <v>21034.2</v>
      </c>
      <c r="F11" s="325">
        <f t="shared" si="3"/>
        <v>30075.360000000001</v>
      </c>
      <c r="G11" s="325">
        <f>SUM(G12)</f>
        <v>30075.360000000001</v>
      </c>
      <c r="H11" s="532">
        <f t="shared" si="1"/>
        <v>142.98314174059388</v>
      </c>
      <c r="I11" s="532">
        <f t="shared" si="2"/>
        <v>100</v>
      </c>
    </row>
    <row r="12" spans="1:10" x14ac:dyDescent="0.25">
      <c r="A12" s="326" t="s">
        <v>10</v>
      </c>
      <c r="B12" s="327">
        <v>48007</v>
      </c>
      <c r="C12" s="327" t="s">
        <v>12</v>
      </c>
      <c r="D12" s="328">
        <f>SUM(D14+D19)</f>
        <v>161479.4</v>
      </c>
      <c r="E12" s="329">
        <f>SUM(E14+E19)</f>
        <v>21034.2</v>
      </c>
      <c r="F12" s="329">
        <f>SUM(F14+F19)</f>
        <v>30075.360000000001</v>
      </c>
      <c r="G12" s="329">
        <f>SUM(G14+G19)</f>
        <v>30075.360000000001</v>
      </c>
      <c r="H12" s="533">
        <f t="shared" si="1"/>
        <v>142.98314174059388</v>
      </c>
      <c r="I12" s="533">
        <f t="shared" si="2"/>
        <v>100</v>
      </c>
    </row>
    <row r="13" spans="1:10" s="251" customFormat="1" x14ac:dyDescent="0.25">
      <c r="A13" s="330">
        <v>3</v>
      </c>
      <c r="B13" s="331"/>
      <c r="C13" s="331"/>
      <c r="D13" s="332"/>
      <c r="E13" s="333"/>
      <c r="F13" s="333"/>
      <c r="G13" s="333"/>
      <c r="H13" s="534"/>
      <c r="I13" s="534"/>
    </row>
    <row r="14" spans="1:10" s="251" customFormat="1" x14ac:dyDescent="0.25">
      <c r="A14" s="330"/>
      <c r="B14" s="331">
        <v>32</v>
      </c>
      <c r="C14" s="331" t="s">
        <v>98</v>
      </c>
      <c r="D14" s="332">
        <v>157979.4</v>
      </c>
      <c r="E14" s="333">
        <f>SUM(E15:E18)</f>
        <v>20484</v>
      </c>
      <c r="F14" s="333">
        <f>SUM(F15:F18)</f>
        <v>29425.360000000001</v>
      </c>
      <c r="G14" s="333">
        <f>SUM(G15:G18)</f>
        <v>29225.360000000001</v>
      </c>
      <c r="H14" s="534">
        <f>SUM(G14/E14)*100</f>
        <v>142.67408709236477</v>
      </c>
      <c r="I14" s="534">
        <f>SUM(G14/F14)*100</f>
        <v>99.320314177974382</v>
      </c>
    </row>
    <row r="15" spans="1:10" s="251" customFormat="1" x14ac:dyDescent="0.25">
      <c r="A15" s="330"/>
      <c r="B15" s="331">
        <v>321</v>
      </c>
      <c r="C15" s="331" t="s">
        <v>89</v>
      </c>
      <c r="D15" s="332"/>
      <c r="E15" s="333">
        <v>2500</v>
      </c>
      <c r="F15" s="333">
        <v>2850</v>
      </c>
      <c r="G15" s="333">
        <v>5800</v>
      </c>
      <c r="H15" s="534">
        <f t="shared" ref="H15:H78" si="4">SUM(G15/E15)*100</f>
        <v>231.99999999999997</v>
      </c>
      <c r="I15" s="534">
        <f t="shared" ref="I15:I78" si="5">SUM(G15/F15)*100</f>
        <v>203.50877192982458</v>
      </c>
    </row>
    <row r="16" spans="1:10" s="251" customFormat="1" x14ac:dyDescent="0.25">
      <c r="A16" s="330"/>
      <c r="B16" s="331">
        <v>322</v>
      </c>
      <c r="C16" s="331" t="s">
        <v>91</v>
      </c>
      <c r="D16" s="332"/>
      <c r="E16" s="333">
        <v>7824</v>
      </c>
      <c r="F16" s="333">
        <v>7480</v>
      </c>
      <c r="G16" s="333">
        <v>7480</v>
      </c>
      <c r="H16" s="534">
        <f t="shared" si="4"/>
        <v>95.603271983640084</v>
      </c>
      <c r="I16" s="534">
        <f t="shared" si="5"/>
        <v>100</v>
      </c>
    </row>
    <row r="17" spans="1:9" s="251" customFormat="1" x14ac:dyDescent="0.25">
      <c r="A17" s="330"/>
      <c r="B17" s="331">
        <v>323</v>
      </c>
      <c r="C17" s="331" t="s">
        <v>90</v>
      </c>
      <c r="D17" s="332"/>
      <c r="E17" s="333">
        <v>9870</v>
      </c>
      <c r="F17" s="333">
        <v>18410.36</v>
      </c>
      <c r="G17" s="333">
        <v>15545.36</v>
      </c>
      <c r="H17" s="534">
        <f t="shared" si="4"/>
        <v>157.50111448834855</v>
      </c>
      <c r="I17" s="534">
        <f t="shared" si="5"/>
        <v>84.438109846847098</v>
      </c>
    </row>
    <row r="18" spans="1:9" s="251" customFormat="1" x14ac:dyDescent="0.25">
      <c r="A18" s="330"/>
      <c r="B18" s="331">
        <v>329</v>
      </c>
      <c r="C18" s="331" t="s">
        <v>239</v>
      </c>
      <c r="D18" s="332"/>
      <c r="E18" s="333">
        <v>290</v>
      </c>
      <c r="F18" s="333">
        <v>685</v>
      </c>
      <c r="G18" s="333">
        <v>400</v>
      </c>
      <c r="H18" s="534">
        <f t="shared" si="4"/>
        <v>137.93103448275863</v>
      </c>
      <c r="I18" s="534">
        <f t="shared" si="5"/>
        <v>58.394160583941598</v>
      </c>
    </row>
    <row r="19" spans="1:9" s="251" customFormat="1" x14ac:dyDescent="0.25">
      <c r="A19" s="330"/>
      <c r="B19" s="331">
        <v>34</v>
      </c>
      <c r="C19" s="331" t="s">
        <v>99</v>
      </c>
      <c r="D19" s="332">
        <v>3500</v>
      </c>
      <c r="E19" s="333">
        <f>SUM(E20)</f>
        <v>550.20000000000005</v>
      </c>
      <c r="F19" s="333">
        <f>SUM(F20)</f>
        <v>650</v>
      </c>
      <c r="G19" s="333">
        <f>SUM(G20)</f>
        <v>850</v>
      </c>
      <c r="H19" s="534">
        <f t="shared" si="4"/>
        <v>154.4892766266812</v>
      </c>
      <c r="I19" s="534">
        <f t="shared" si="5"/>
        <v>130.76923076923077</v>
      </c>
    </row>
    <row r="20" spans="1:9" s="251" customFormat="1" x14ac:dyDescent="0.25">
      <c r="A20" s="330"/>
      <c r="B20" s="331">
        <v>343</v>
      </c>
      <c r="C20" s="339" t="s">
        <v>93</v>
      </c>
      <c r="D20" s="332"/>
      <c r="E20" s="333">
        <v>550.20000000000005</v>
      </c>
      <c r="F20" s="333">
        <v>650</v>
      </c>
      <c r="G20" s="333">
        <v>850</v>
      </c>
      <c r="H20" s="534">
        <f t="shared" si="4"/>
        <v>154.4892766266812</v>
      </c>
      <c r="I20" s="534">
        <f t="shared" si="5"/>
        <v>130.76923076923077</v>
      </c>
    </row>
    <row r="21" spans="1:9" ht="24.75" customHeight="1" x14ac:dyDescent="0.25">
      <c r="A21" s="322" t="s">
        <v>145</v>
      </c>
      <c r="B21" s="323" t="s">
        <v>59</v>
      </c>
      <c r="C21" s="334" t="s">
        <v>60</v>
      </c>
      <c r="D21" s="324">
        <f t="shared" ref="D21:F21" si="6">D22</f>
        <v>454698</v>
      </c>
      <c r="E21" s="325">
        <f t="shared" si="6"/>
        <v>60552.920000000006</v>
      </c>
      <c r="F21" s="325">
        <f t="shared" si="6"/>
        <v>57978.79</v>
      </c>
      <c r="G21" s="325">
        <f>SUM(G22)</f>
        <v>57959.130000000005</v>
      </c>
      <c r="H21" s="532">
        <f t="shared" si="4"/>
        <v>95.716490633317107</v>
      </c>
      <c r="I21" s="532">
        <f t="shared" si="5"/>
        <v>99.966091048122948</v>
      </c>
    </row>
    <row r="22" spans="1:9" x14ac:dyDescent="0.25">
      <c r="A22" s="326" t="s">
        <v>10</v>
      </c>
      <c r="B22" s="327">
        <v>48007</v>
      </c>
      <c r="C22" s="336" t="s">
        <v>12</v>
      </c>
      <c r="D22" s="328">
        <v>454698</v>
      </c>
      <c r="E22" s="338">
        <f>SUM(E24)</f>
        <v>60552.920000000006</v>
      </c>
      <c r="F22" s="338">
        <f>SUM(F24)</f>
        <v>57978.79</v>
      </c>
      <c r="G22" s="338">
        <f>SUM(G24)</f>
        <v>57959.130000000005</v>
      </c>
      <c r="H22" s="533">
        <f t="shared" si="4"/>
        <v>95.716490633317107</v>
      </c>
      <c r="I22" s="533">
        <f t="shared" si="5"/>
        <v>99.966091048122948</v>
      </c>
    </row>
    <row r="23" spans="1:9" s="251" customFormat="1" x14ac:dyDescent="0.25">
      <c r="A23" s="330">
        <v>3</v>
      </c>
      <c r="B23" s="331"/>
      <c r="C23" s="339"/>
      <c r="D23" s="332"/>
      <c r="E23" s="341"/>
      <c r="F23" s="341"/>
      <c r="G23" s="341"/>
      <c r="H23" s="534"/>
      <c r="I23" s="534"/>
    </row>
    <row r="24" spans="1:9" s="251" customFormat="1" x14ac:dyDescent="0.25">
      <c r="A24" s="330"/>
      <c r="B24" s="331">
        <v>32</v>
      </c>
      <c r="C24" s="331" t="s">
        <v>98</v>
      </c>
      <c r="D24" s="332">
        <v>454698</v>
      </c>
      <c r="E24" s="341">
        <f>SUM(E25:E28)</f>
        <v>60552.920000000006</v>
      </c>
      <c r="F24" s="341">
        <f>SUM(F25:F28)</f>
        <v>57978.79</v>
      </c>
      <c r="G24" s="341">
        <f>SUM(G25:G28)</f>
        <v>57959.130000000005</v>
      </c>
      <c r="H24" s="534">
        <f t="shared" si="4"/>
        <v>95.716490633317107</v>
      </c>
      <c r="I24" s="534">
        <f t="shared" si="5"/>
        <v>99.966091048122948</v>
      </c>
    </row>
    <row r="25" spans="1:9" s="251" customFormat="1" x14ac:dyDescent="0.25">
      <c r="A25" s="330"/>
      <c r="B25" s="331">
        <v>321</v>
      </c>
      <c r="C25" s="331" t="s">
        <v>89</v>
      </c>
      <c r="D25" s="332"/>
      <c r="E25" s="341">
        <v>35218.79</v>
      </c>
      <c r="F25" s="341">
        <v>35218.79</v>
      </c>
      <c r="G25" s="341">
        <v>35418.79</v>
      </c>
      <c r="H25" s="534">
        <f t="shared" si="4"/>
        <v>100.56787868067019</v>
      </c>
      <c r="I25" s="534">
        <f t="shared" si="5"/>
        <v>100.56787868067019</v>
      </c>
    </row>
    <row r="26" spans="1:9" s="251" customFormat="1" x14ac:dyDescent="0.25">
      <c r="A26" s="330"/>
      <c r="B26" s="331">
        <v>322</v>
      </c>
      <c r="C26" s="331" t="s">
        <v>91</v>
      </c>
      <c r="D26" s="332"/>
      <c r="E26" s="341">
        <v>19821.669999999998</v>
      </c>
      <c r="F26" s="341">
        <v>17000</v>
      </c>
      <c r="G26" s="341">
        <v>16580.34</v>
      </c>
      <c r="H26" s="534">
        <f t="shared" si="4"/>
        <v>83.6475433200129</v>
      </c>
      <c r="I26" s="534">
        <f t="shared" si="5"/>
        <v>97.531411764705894</v>
      </c>
    </row>
    <row r="27" spans="1:9" s="251" customFormat="1" x14ac:dyDescent="0.25">
      <c r="A27" s="330"/>
      <c r="B27" s="331">
        <v>323</v>
      </c>
      <c r="C27" s="339" t="s">
        <v>90</v>
      </c>
      <c r="D27" s="332"/>
      <c r="E27" s="341">
        <v>4029.09</v>
      </c>
      <c r="F27" s="341">
        <v>4360</v>
      </c>
      <c r="G27" s="341">
        <v>4360</v>
      </c>
      <c r="H27" s="534">
        <f t="shared" si="4"/>
        <v>108.213020806187</v>
      </c>
      <c r="I27" s="534">
        <f t="shared" si="5"/>
        <v>100</v>
      </c>
    </row>
    <row r="28" spans="1:9" s="251" customFormat="1" x14ac:dyDescent="0.25">
      <c r="A28" s="330"/>
      <c r="B28" s="331">
        <v>329</v>
      </c>
      <c r="C28" s="339" t="s">
        <v>239</v>
      </c>
      <c r="D28" s="332"/>
      <c r="E28" s="341">
        <v>1483.37</v>
      </c>
      <c r="F28" s="341">
        <v>1400</v>
      </c>
      <c r="G28" s="341">
        <v>1600</v>
      </c>
      <c r="H28" s="534">
        <f t="shared" si="4"/>
        <v>107.86250227522467</v>
      </c>
      <c r="I28" s="534">
        <f t="shared" si="5"/>
        <v>114.28571428571428</v>
      </c>
    </row>
    <row r="29" spans="1:9" ht="24.75" customHeight="1" x14ac:dyDescent="0.25">
      <c r="A29" s="322" t="s">
        <v>145</v>
      </c>
      <c r="B29" s="323" t="s">
        <v>67</v>
      </c>
      <c r="C29" s="334" t="s">
        <v>68</v>
      </c>
      <c r="D29" s="324">
        <f>D30+D44+D52+D60</f>
        <v>149490</v>
      </c>
      <c r="E29" s="325">
        <f>SUM(E30+E44+E52+E60)</f>
        <v>8300</v>
      </c>
      <c r="F29" s="325">
        <f>F30+F44+F52+F60</f>
        <v>12625</v>
      </c>
      <c r="G29" s="325">
        <f>SUM(G30+G44+G52+G60+G68)</f>
        <v>15090</v>
      </c>
      <c r="H29" s="532">
        <f t="shared" si="4"/>
        <v>181.80722891566265</v>
      </c>
      <c r="I29" s="532">
        <f t="shared" si="5"/>
        <v>119.52475247524752</v>
      </c>
    </row>
    <row r="30" spans="1:9" x14ac:dyDescent="0.25">
      <c r="A30" s="326" t="s">
        <v>10</v>
      </c>
      <c r="B30" s="327">
        <v>32400</v>
      </c>
      <c r="C30" s="336" t="s">
        <v>14</v>
      </c>
      <c r="D30" s="328">
        <v>56400</v>
      </c>
      <c r="E30" s="329">
        <f>SUM(E32)</f>
        <v>5300</v>
      </c>
      <c r="F30" s="329">
        <f>SUM(F32+F38)</f>
        <v>0</v>
      </c>
      <c r="G30" s="329">
        <f>SUM(G32+G41)</f>
        <v>0</v>
      </c>
      <c r="H30" s="533">
        <f t="shared" si="4"/>
        <v>0</v>
      </c>
      <c r="I30" s="533">
        <v>0</v>
      </c>
    </row>
    <row r="31" spans="1:9" s="251" customFormat="1" x14ac:dyDescent="0.25">
      <c r="A31" s="330">
        <v>3</v>
      </c>
      <c r="B31" s="331"/>
      <c r="C31" s="339"/>
      <c r="D31" s="332"/>
      <c r="E31" s="333"/>
      <c r="F31" s="333"/>
      <c r="G31" s="333"/>
      <c r="H31" s="534"/>
      <c r="I31" s="534"/>
    </row>
    <row r="32" spans="1:9" s="251" customFormat="1" x14ac:dyDescent="0.25">
      <c r="A32" s="330"/>
      <c r="B32" s="331">
        <v>32</v>
      </c>
      <c r="C32" s="331" t="s">
        <v>98</v>
      </c>
      <c r="D32" s="332">
        <v>40900</v>
      </c>
      <c r="E32" s="333">
        <f>SUM(E33:E35)</f>
        <v>5300</v>
      </c>
      <c r="F32" s="333">
        <f>SUM(F33:F37)</f>
        <v>0</v>
      </c>
      <c r="G32" s="333">
        <f>SUM(G33:G37)</f>
        <v>0</v>
      </c>
      <c r="H32" s="534">
        <f t="shared" si="4"/>
        <v>0</v>
      </c>
      <c r="I32" s="534">
        <v>0</v>
      </c>
    </row>
    <row r="33" spans="1:9" s="251" customFormat="1" x14ac:dyDescent="0.25">
      <c r="A33" s="330"/>
      <c r="B33" s="331">
        <v>321</v>
      </c>
      <c r="C33" s="331" t="s">
        <v>89</v>
      </c>
      <c r="D33" s="332"/>
      <c r="E33" s="333">
        <v>300</v>
      </c>
      <c r="F33" s="333">
        <v>0</v>
      </c>
      <c r="G33" s="333">
        <v>0</v>
      </c>
      <c r="H33" s="534">
        <f t="shared" si="4"/>
        <v>0</v>
      </c>
      <c r="I33" s="534">
        <v>0</v>
      </c>
    </row>
    <row r="34" spans="1:9" s="251" customFormat="1" x14ac:dyDescent="0.25">
      <c r="A34" s="330"/>
      <c r="B34" s="331">
        <v>322</v>
      </c>
      <c r="C34" s="331" t="s">
        <v>91</v>
      </c>
      <c r="D34" s="332"/>
      <c r="E34" s="333">
        <v>2500</v>
      </c>
      <c r="F34" s="333">
        <v>0</v>
      </c>
      <c r="G34" s="333">
        <v>0</v>
      </c>
      <c r="H34" s="534">
        <f t="shared" si="4"/>
        <v>0</v>
      </c>
      <c r="I34" s="534">
        <v>0</v>
      </c>
    </row>
    <row r="35" spans="1:9" s="251" customFormat="1" x14ac:dyDescent="0.25">
      <c r="A35" s="330"/>
      <c r="B35" s="331">
        <v>323</v>
      </c>
      <c r="C35" s="339" t="s">
        <v>90</v>
      </c>
      <c r="D35" s="332"/>
      <c r="E35" s="333">
        <v>2500</v>
      </c>
      <c r="F35" s="333">
        <v>0</v>
      </c>
      <c r="G35" s="333">
        <v>0</v>
      </c>
      <c r="H35" s="534">
        <f t="shared" si="4"/>
        <v>0</v>
      </c>
      <c r="I35" s="534">
        <v>0</v>
      </c>
    </row>
    <row r="36" spans="1:9" s="251" customFormat="1" x14ac:dyDescent="0.25">
      <c r="A36" s="330"/>
      <c r="B36" s="331">
        <v>324</v>
      </c>
      <c r="C36" s="339" t="s">
        <v>240</v>
      </c>
      <c r="D36" s="332"/>
      <c r="E36" s="333">
        <v>0</v>
      </c>
      <c r="F36" s="333">
        <v>0</v>
      </c>
      <c r="G36" s="333">
        <v>0</v>
      </c>
      <c r="H36" s="534">
        <v>0</v>
      </c>
      <c r="I36" s="534">
        <v>0</v>
      </c>
    </row>
    <row r="37" spans="1:9" s="251" customFormat="1" x14ac:dyDescent="0.25">
      <c r="A37" s="330"/>
      <c r="B37" s="331">
        <v>329</v>
      </c>
      <c r="C37" s="339" t="s">
        <v>239</v>
      </c>
      <c r="D37" s="332"/>
      <c r="E37" s="333">
        <v>0</v>
      </c>
      <c r="F37" s="333">
        <v>0</v>
      </c>
      <c r="G37" s="333">
        <v>0</v>
      </c>
      <c r="H37" s="534">
        <v>0</v>
      </c>
      <c r="I37" s="534">
        <v>0</v>
      </c>
    </row>
    <row r="38" spans="1:9" x14ac:dyDescent="0.25">
      <c r="A38" s="342"/>
      <c r="B38" s="343">
        <v>34</v>
      </c>
      <c r="C38" s="344" t="s">
        <v>93</v>
      </c>
      <c r="D38" s="345">
        <v>1000</v>
      </c>
      <c r="E38" s="346">
        <f>SUM(E39)</f>
        <v>0</v>
      </c>
      <c r="F38" s="346">
        <f>SUM(F39)</f>
        <v>0</v>
      </c>
      <c r="G38" s="346">
        <f>SUM(G39)</f>
        <v>0</v>
      </c>
      <c r="H38" s="534">
        <v>0</v>
      </c>
      <c r="I38" s="534">
        <v>0</v>
      </c>
    </row>
    <row r="39" spans="1:9" x14ac:dyDescent="0.25">
      <c r="A39" s="342"/>
      <c r="B39" s="343">
        <v>343</v>
      </c>
      <c r="C39" s="339" t="s">
        <v>93</v>
      </c>
      <c r="D39" s="345"/>
      <c r="E39" s="346">
        <v>0</v>
      </c>
      <c r="F39" s="346">
        <v>0</v>
      </c>
      <c r="G39" s="346">
        <v>0</v>
      </c>
      <c r="H39" s="534">
        <v>0</v>
      </c>
      <c r="I39" s="534">
        <v>0</v>
      </c>
    </row>
    <row r="40" spans="1:9" x14ac:dyDescent="0.25">
      <c r="A40" s="347">
        <v>4</v>
      </c>
      <c r="B40" s="343"/>
      <c r="C40" s="344"/>
      <c r="D40" s="345"/>
      <c r="E40" s="346"/>
      <c r="F40" s="346"/>
      <c r="G40" s="346"/>
      <c r="H40" s="534"/>
      <c r="I40" s="534"/>
    </row>
    <row r="41" spans="1:9" x14ac:dyDescent="0.25">
      <c r="A41" s="342"/>
      <c r="B41" s="343">
        <v>42</v>
      </c>
      <c r="C41" s="344" t="s">
        <v>126</v>
      </c>
      <c r="D41" s="345">
        <v>14500</v>
      </c>
      <c r="E41" s="346">
        <f>SUM(E42:E43)</f>
        <v>0</v>
      </c>
      <c r="F41" s="346">
        <f>SUM(F42:F43)</f>
        <v>0</v>
      </c>
      <c r="G41" s="346">
        <f>SUM(G42)</f>
        <v>0</v>
      </c>
      <c r="H41" s="534">
        <v>0</v>
      </c>
      <c r="I41" s="534">
        <v>0</v>
      </c>
    </row>
    <row r="42" spans="1:9" x14ac:dyDescent="0.25">
      <c r="A42" s="342"/>
      <c r="B42" s="343">
        <v>422</v>
      </c>
      <c r="C42" s="344" t="s">
        <v>126</v>
      </c>
      <c r="D42" s="345"/>
      <c r="E42" s="346">
        <v>0</v>
      </c>
      <c r="F42" s="346">
        <v>0</v>
      </c>
      <c r="G42" s="346">
        <v>0</v>
      </c>
      <c r="H42" s="534">
        <v>0</v>
      </c>
      <c r="I42" s="534">
        <v>0</v>
      </c>
    </row>
    <row r="43" spans="1:9" x14ac:dyDescent="0.25">
      <c r="A43" s="342"/>
      <c r="B43" s="343">
        <v>424</v>
      </c>
      <c r="C43" s="344" t="s">
        <v>210</v>
      </c>
      <c r="D43" s="345"/>
      <c r="E43" s="346">
        <v>0</v>
      </c>
      <c r="F43" s="346">
        <v>0</v>
      </c>
      <c r="G43" s="346">
        <v>0</v>
      </c>
      <c r="H43" s="534">
        <v>0</v>
      </c>
      <c r="I43" s="534">
        <v>0</v>
      </c>
    </row>
    <row r="44" spans="1:9" x14ac:dyDescent="0.25">
      <c r="A44" s="326" t="s">
        <v>10</v>
      </c>
      <c r="B44" s="327">
        <v>47400</v>
      </c>
      <c r="C44" s="336" t="s">
        <v>183</v>
      </c>
      <c r="D44" s="328">
        <v>21100</v>
      </c>
      <c r="E44" s="329">
        <f>SUM(E46)</f>
        <v>0</v>
      </c>
      <c r="F44" s="329">
        <f>SUM(F46)</f>
        <v>0</v>
      </c>
      <c r="G44" s="329">
        <f>SUM(G46)</f>
        <v>0</v>
      </c>
      <c r="H44" s="533">
        <v>0</v>
      </c>
      <c r="I44" s="533">
        <v>0</v>
      </c>
    </row>
    <row r="45" spans="1:9" s="251" customFormat="1" x14ac:dyDescent="0.25">
      <c r="A45" s="330">
        <v>3</v>
      </c>
      <c r="B45" s="331"/>
      <c r="C45" s="339"/>
      <c r="D45" s="332"/>
      <c r="E45" s="333"/>
      <c r="F45" s="333"/>
      <c r="G45" s="333"/>
      <c r="H45" s="534"/>
      <c r="I45" s="534"/>
    </row>
    <row r="46" spans="1:9" s="251" customFormat="1" x14ac:dyDescent="0.25">
      <c r="A46" s="330"/>
      <c r="B46" s="331">
        <v>32</v>
      </c>
      <c r="C46" s="331" t="s">
        <v>98</v>
      </c>
      <c r="D46" s="332">
        <v>21100</v>
      </c>
      <c r="E46" s="333">
        <f>SUM(E47:E50)</f>
        <v>0</v>
      </c>
      <c r="F46" s="333">
        <f>SUM(F48:F50)</f>
        <v>0</v>
      </c>
      <c r="G46" s="333">
        <f>SUM(G47)</f>
        <v>0</v>
      </c>
      <c r="H46" s="534">
        <v>0</v>
      </c>
      <c r="I46" s="534">
        <v>0</v>
      </c>
    </row>
    <row r="47" spans="1:9" s="251" customFormat="1" x14ac:dyDescent="0.25">
      <c r="A47" s="330"/>
      <c r="B47" s="331">
        <v>321</v>
      </c>
      <c r="C47" s="331" t="s">
        <v>89</v>
      </c>
      <c r="D47" s="332"/>
      <c r="E47" s="333">
        <v>0</v>
      </c>
      <c r="F47" s="333">
        <v>0</v>
      </c>
      <c r="G47" s="333">
        <v>0</v>
      </c>
      <c r="H47" s="534">
        <v>0</v>
      </c>
      <c r="I47" s="534">
        <v>0</v>
      </c>
    </row>
    <row r="48" spans="1:9" s="251" customFormat="1" x14ac:dyDescent="0.25">
      <c r="A48" s="330"/>
      <c r="B48" s="331">
        <v>322</v>
      </c>
      <c r="C48" s="331" t="s">
        <v>91</v>
      </c>
      <c r="D48" s="332"/>
      <c r="E48" s="333">
        <v>0</v>
      </c>
      <c r="F48" s="333">
        <v>0</v>
      </c>
      <c r="G48" s="333">
        <v>0</v>
      </c>
      <c r="H48" s="534">
        <v>0</v>
      </c>
      <c r="I48" s="534">
        <v>0</v>
      </c>
    </row>
    <row r="49" spans="1:9" s="251" customFormat="1" x14ac:dyDescent="0.25">
      <c r="A49" s="330"/>
      <c r="B49" s="331">
        <v>323</v>
      </c>
      <c r="C49" s="339" t="s">
        <v>90</v>
      </c>
      <c r="D49" s="332"/>
      <c r="E49" s="333">
        <v>0</v>
      </c>
      <c r="F49" s="333">
        <v>0</v>
      </c>
      <c r="G49" s="333">
        <v>0</v>
      </c>
      <c r="H49" s="534">
        <v>0</v>
      </c>
      <c r="I49" s="534">
        <v>0</v>
      </c>
    </row>
    <row r="50" spans="1:9" s="251" customFormat="1" x14ac:dyDescent="0.25">
      <c r="A50" s="330"/>
      <c r="B50" s="331">
        <v>329</v>
      </c>
      <c r="C50" s="339" t="s">
        <v>239</v>
      </c>
      <c r="D50" s="332"/>
      <c r="E50" s="333">
        <v>0</v>
      </c>
      <c r="F50" s="333">
        <v>0</v>
      </c>
      <c r="G50" s="333">
        <v>0</v>
      </c>
      <c r="H50" s="534">
        <v>0</v>
      </c>
      <c r="I50" s="534">
        <v>0</v>
      </c>
    </row>
    <row r="51" spans="1:9" s="251" customFormat="1" x14ac:dyDescent="0.25">
      <c r="A51" s="330"/>
      <c r="B51" s="331"/>
      <c r="C51" s="339"/>
      <c r="D51" s="332"/>
      <c r="E51" s="333"/>
      <c r="F51" s="333"/>
      <c r="G51" s="333"/>
      <c r="H51" s="534"/>
      <c r="I51" s="534"/>
    </row>
    <row r="52" spans="1:9" ht="15.75" customHeight="1" x14ac:dyDescent="0.25">
      <c r="A52" s="326" t="s">
        <v>10</v>
      </c>
      <c r="B52" s="327">
        <v>53082</v>
      </c>
      <c r="C52" s="336" t="s">
        <v>13</v>
      </c>
      <c r="D52" s="328">
        <f>SUM(D54+D57)</f>
        <v>8740</v>
      </c>
      <c r="E52" s="329">
        <f>SUM(E54+E57)</f>
        <v>0</v>
      </c>
      <c r="F52" s="329">
        <f>SUM(F54+F57)</f>
        <v>0</v>
      </c>
      <c r="G52" s="329">
        <f>SUM(G54+G57)</f>
        <v>0</v>
      </c>
      <c r="H52" s="533">
        <v>0</v>
      </c>
      <c r="I52" s="533">
        <v>0</v>
      </c>
    </row>
    <row r="53" spans="1:9" s="251" customFormat="1" ht="15.75" customHeight="1" x14ac:dyDescent="0.25">
      <c r="A53" s="330">
        <v>3</v>
      </c>
      <c r="B53" s="331"/>
      <c r="C53" s="339"/>
      <c r="D53" s="332"/>
      <c r="E53" s="333"/>
      <c r="F53" s="333"/>
      <c r="G53" s="333"/>
      <c r="H53" s="534"/>
      <c r="I53" s="534"/>
    </row>
    <row r="54" spans="1:9" s="251" customFormat="1" ht="15.75" customHeight="1" x14ac:dyDescent="0.2">
      <c r="A54" s="330"/>
      <c r="B54" s="331">
        <v>31</v>
      </c>
      <c r="C54" s="348" t="s">
        <v>102</v>
      </c>
      <c r="D54" s="332">
        <v>2740</v>
      </c>
      <c r="E54" s="333">
        <f>SUM(E55:E56)</f>
        <v>0</v>
      </c>
      <c r="F54" s="333">
        <f>SUM(F55:F56)</f>
        <v>0</v>
      </c>
      <c r="G54" s="333">
        <f>SUM(G55)</f>
        <v>0</v>
      </c>
      <c r="H54" s="534">
        <v>0</v>
      </c>
      <c r="I54" s="534">
        <v>0</v>
      </c>
    </row>
    <row r="55" spans="1:9" s="251" customFormat="1" ht="15.75" customHeight="1" x14ac:dyDescent="0.2">
      <c r="A55" s="330"/>
      <c r="B55" s="331">
        <v>311</v>
      </c>
      <c r="C55" s="407" t="s">
        <v>102</v>
      </c>
      <c r="D55" s="332"/>
      <c r="E55" s="333">
        <v>0</v>
      </c>
      <c r="F55" s="333">
        <v>0</v>
      </c>
      <c r="G55" s="333">
        <v>0</v>
      </c>
      <c r="H55" s="534">
        <v>0</v>
      </c>
      <c r="I55" s="534">
        <v>0</v>
      </c>
    </row>
    <row r="56" spans="1:9" s="251" customFormat="1" ht="15.75" customHeight="1" x14ac:dyDescent="0.2">
      <c r="A56" s="330"/>
      <c r="B56" s="331">
        <v>313</v>
      </c>
      <c r="C56" s="407" t="s">
        <v>241</v>
      </c>
      <c r="D56" s="332"/>
      <c r="E56" s="333">
        <v>0</v>
      </c>
      <c r="F56" s="333">
        <v>0</v>
      </c>
      <c r="G56" s="333">
        <v>0</v>
      </c>
      <c r="H56" s="534">
        <v>0</v>
      </c>
      <c r="I56" s="534">
        <v>0</v>
      </c>
    </row>
    <row r="57" spans="1:9" x14ac:dyDescent="0.25">
      <c r="A57" s="330"/>
      <c r="B57" s="343">
        <v>32</v>
      </c>
      <c r="C57" s="331" t="s">
        <v>98</v>
      </c>
      <c r="D57" s="345">
        <v>6000</v>
      </c>
      <c r="E57" s="346">
        <f>SUM(E58:E59)</f>
        <v>0</v>
      </c>
      <c r="F57" s="346">
        <f>SUM(F58:F59)</f>
        <v>0</v>
      </c>
      <c r="G57" s="346">
        <f>SUM(G58)</f>
        <v>0</v>
      </c>
      <c r="H57" s="534">
        <v>0</v>
      </c>
      <c r="I57" s="534">
        <v>0</v>
      </c>
    </row>
    <row r="58" spans="1:9" x14ac:dyDescent="0.25">
      <c r="A58" s="330"/>
      <c r="B58" s="343">
        <v>321</v>
      </c>
      <c r="C58" s="331" t="s">
        <v>89</v>
      </c>
      <c r="D58" s="345"/>
      <c r="E58" s="346">
        <v>0</v>
      </c>
      <c r="F58" s="346">
        <v>0</v>
      </c>
      <c r="G58" s="346">
        <v>0</v>
      </c>
      <c r="H58" s="534">
        <v>0</v>
      </c>
      <c r="I58" s="534">
        <v>0</v>
      </c>
    </row>
    <row r="59" spans="1:9" x14ac:dyDescent="0.25">
      <c r="A59" s="330"/>
      <c r="B59" s="343">
        <v>323</v>
      </c>
      <c r="C59" s="339" t="s">
        <v>90</v>
      </c>
      <c r="D59" s="345"/>
      <c r="E59" s="346">
        <v>0</v>
      </c>
      <c r="F59" s="346">
        <v>0</v>
      </c>
      <c r="G59" s="346">
        <v>0</v>
      </c>
      <c r="H59" s="534">
        <v>0</v>
      </c>
      <c r="I59" s="534">
        <v>0</v>
      </c>
    </row>
    <row r="60" spans="1:9" x14ac:dyDescent="0.25">
      <c r="A60" s="326" t="s">
        <v>10</v>
      </c>
      <c r="B60" s="327">
        <v>58400</v>
      </c>
      <c r="C60" s="336" t="s">
        <v>157</v>
      </c>
      <c r="D60" s="328">
        <f t="shared" ref="D60:E60" si="7">SUM(D62)</f>
        <v>63250</v>
      </c>
      <c r="E60" s="329">
        <f t="shared" si="7"/>
        <v>3000</v>
      </c>
      <c r="F60" s="329">
        <f t="shared" ref="F60" si="8">SUM(F62)</f>
        <v>12625</v>
      </c>
      <c r="G60" s="329">
        <f>SUM(G62)</f>
        <v>13650</v>
      </c>
      <c r="H60" s="533">
        <f t="shared" si="4"/>
        <v>455</v>
      </c>
      <c r="I60" s="533">
        <f t="shared" si="5"/>
        <v>108.11881188118812</v>
      </c>
    </row>
    <row r="61" spans="1:9" s="251" customFormat="1" x14ac:dyDescent="0.25">
      <c r="A61" s="330">
        <v>3</v>
      </c>
      <c r="B61" s="331"/>
      <c r="C61" s="339"/>
      <c r="D61" s="332"/>
      <c r="E61" s="333"/>
      <c r="F61" s="333"/>
      <c r="G61" s="333"/>
      <c r="H61" s="534"/>
      <c r="I61" s="534"/>
    </row>
    <row r="62" spans="1:9" s="251" customFormat="1" x14ac:dyDescent="0.25">
      <c r="A62" s="330"/>
      <c r="B62" s="331">
        <v>32</v>
      </c>
      <c r="C62" s="331" t="s">
        <v>98</v>
      </c>
      <c r="D62" s="332">
        <v>63250</v>
      </c>
      <c r="E62" s="333">
        <f>SUM(E63:E67)</f>
        <v>3000</v>
      </c>
      <c r="F62" s="333">
        <f>SUM(F63:F66)</f>
        <v>12625</v>
      </c>
      <c r="G62" s="333">
        <f>SUM(G63:G67)</f>
        <v>13650</v>
      </c>
      <c r="H62" s="534">
        <f t="shared" si="4"/>
        <v>455</v>
      </c>
      <c r="I62" s="534">
        <f t="shared" si="5"/>
        <v>108.11881188118812</v>
      </c>
    </row>
    <row r="63" spans="1:9" s="251" customFormat="1" x14ac:dyDescent="0.25">
      <c r="A63" s="330"/>
      <c r="B63" s="331">
        <v>321</v>
      </c>
      <c r="C63" s="331" t="s">
        <v>89</v>
      </c>
      <c r="D63" s="332"/>
      <c r="E63" s="333">
        <v>1500</v>
      </c>
      <c r="F63" s="333">
        <v>4000</v>
      </c>
      <c r="G63" s="333">
        <v>3000</v>
      </c>
      <c r="H63" s="534">
        <f t="shared" si="4"/>
        <v>200</v>
      </c>
      <c r="I63" s="534">
        <f t="shared" si="5"/>
        <v>75</v>
      </c>
    </row>
    <row r="64" spans="1:9" s="251" customFormat="1" x14ac:dyDescent="0.25">
      <c r="A64" s="330"/>
      <c r="B64" s="331">
        <v>322</v>
      </c>
      <c r="C64" s="331" t="s">
        <v>91</v>
      </c>
      <c r="D64" s="332"/>
      <c r="E64" s="333">
        <v>0</v>
      </c>
      <c r="F64" s="333">
        <v>500</v>
      </c>
      <c r="G64" s="333">
        <v>650</v>
      </c>
      <c r="H64" s="534">
        <v>0</v>
      </c>
      <c r="I64" s="534">
        <f t="shared" si="5"/>
        <v>130</v>
      </c>
    </row>
    <row r="65" spans="1:9" s="251" customFormat="1" x14ac:dyDescent="0.25">
      <c r="A65" s="330"/>
      <c r="B65" s="331">
        <v>323</v>
      </c>
      <c r="C65" s="339" t="s">
        <v>90</v>
      </c>
      <c r="D65" s="332"/>
      <c r="E65" s="333">
        <v>1500</v>
      </c>
      <c r="F65" s="333">
        <v>8125</v>
      </c>
      <c r="G65" s="333">
        <v>10000</v>
      </c>
      <c r="H65" s="534">
        <f t="shared" si="4"/>
        <v>666.66666666666674</v>
      </c>
      <c r="I65" s="534">
        <f t="shared" si="5"/>
        <v>123.07692307692308</v>
      </c>
    </row>
    <row r="66" spans="1:9" s="251" customFormat="1" x14ac:dyDescent="0.25">
      <c r="A66" s="330"/>
      <c r="B66" s="331">
        <v>324</v>
      </c>
      <c r="C66" s="339" t="s">
        <v>242</v>
      </c>
      <c r="D66" s="332"/>
      <c r="E66" s="333">
        <v>0</v>
      </c>
      <c r="F66" s="333">
        <v>0</v>
      </c>
      <c r="G66" s="333">
        <v>0</v>
      </c>
      <c r="H66" s="534">
        <v>0</v>
      </c>
      <c r="I66" s="534">
        <v>0</v>
      </c>
    </row>
    <row r="67" spans="1:9" s="251" customFormat="1" x14ac:dyDescent="0.25">
      <c r="A67" s="330"/>
      <c r="B67" s="331">
        <v>329</v>
      </c>
      <c r="C67" s="339" t="s">
        <v>239</v>
      </c>
      <c r="D67" s="332"/>
      <c r="E67" s="333">
        <v>0</v>
      </c>
      <c r="F67" s="333">
        <v>0</v>
      </c>
      <c r="G67" s="333">
        <v>0</v>
      </c>
      <c r="H67" s="534">
        <v>0</v>
      </c>
      <c r="I67" s="534">
        <v>0</v>
      </c>
    </row>
    <row r="68" spans="1:9" s="251" customFormat="1" x14ac:dyDescent="0.25">
      <c r="A68" s="326" t="s">
        <v>10</v>
      </c>
      <c r="B68" s="327">
        <v>62400</v>
      </c>
      <c r="C68" s="336" t="s">
        <v>198</v>
      </c>
      <c r="D68" s="328">
        <f t="shared" ref="D68:E68" si="9">SUM(D70)</f>
        <v>0</v>
      </c>
      <c r="E68" s="329">
        <f t="shared" si="9"/>
        <v>0</v>
      </c>
      <c r="F68" s="329">
        <f t="shared" ref="F68" si="10">SUM(F70)</f>
        <v>0</v>
      </c>
      <c r="G68" s="329">
        <f>SUM(G70)</f>
        <v>1440</v>
      </c>
      <c r="H68" s="533">
        <v>0</v>
      </c>
      <c r="I68" s="533">
        <v>0</v>
      </c>
    </row>
    <row r="69" spans="1:9" s="251" customFormat="1" x14ac:dyDescent="0.25">
      <c r="A69" s="330">
        <v>3</v>
      </c>
      <c r="B69" s="331"/>
      <c r="C69" s="339"/>
      <c r="D69" s="332"/>
      <c r="E69" s="333"/>
      <c r="F69" s="333"/>
      <c r="G69" s="333"/>
      <c r="H69" s="534"/>
      <c r="I69" s="534"/>
    </row>
    <row r="70" spans="1:9" s="251" customFormat="1" x14ac:dyDescent="0.25">
      <c r="A70" s="330"/>
      <c r="B70" s="331">
        <v>32</v>
      </c>
      <c r="C70" s="331" t="s">
        <v>98</v>
      </c>
      <c r="D70" s="332"/>
      <c r="E70" s="333">
        <f>SUM(E71)</f>
        <v>0</v>
      </c>
      <c r="F70" s="333">
        <f>SUM(F71)</f>
        <v>0</v>
      </c>
      <c r="G70" s="333">
        <f>SUM(G71)</f>
        <v>1440</v>
      </c>
      <c r="H70" s="534">
        <v>0</v>
      </c>
      <c r="I70" s="534">
        <v>0</v>
      </c>
    </row>
    <row r="71" spans="1:9" s="251" customFormat="1" x14ac:dyDescent="0.25">
      <c r="A71" s="330"/>
      <c r="B71" s="331">
        <v>321</v>
      </c>
      <c r="C71" s="331" t="s">
        <v>89</v>
      </c>
      <c r="D71" s="332"/>
      <c r="E71" s="333">
        <v>0</v>
      </c>
      <c r="F71" s="333">
        <v>0</v>
      </c>
      <c r="G71" s="333">
        <v>1440</v>
      </c>
      <c r="H71" s="534">
        <v>0</v>
      </c>
      <c r="I71" s="534">
        <v>0</v>
      </c>
    </row>
    <row r="72" spans="1:9" ht="24.75" customHeight="1" x14ac:dyDescent="0.25">
      <c r="A72" s="322" t="s">
        <v>145</v>
      </c>
      <c r="B72" s="323" t="s">
        <v>75</v>
      </c>
      <c r="C72" s="334" t="s">
        <v>76</v>
      </c>
      <c r="D72" s="324">
        <f t="shared" ref="D72:F72" si="11">D73</f>
        <v>6902000</v>
      </c>
      <c r="E72" s="325">
        <f t="shared" si="11"/>
        <v>831230</v>
      </c>
      <c r="F72" s="325">
        <f t="shared" si="11"/>
        <v>1005506.5800000001</v>
      </c>
      <c r="G72" s="325">
        <f>SUM(G73)</f>
        <v>1073399.27</v>
      </c>
      <c r="H72" s="532">
        <f t="shared" si="4"/>
        <v>129.13384622787919</v>
      </c>
      <c r="I72" s="532">
        <f t="shared" si="5"/>
        <v>106.75208808678308</v>
      </c>
    </row>
    <row r="73" spans="1:9" x14ac:dyDescent="0.25">
      <c r="A73" s="326" t="s">
        <v>10</v>
      </c>
      <c r="B73" s="327">
        <v>53082</v>
      </c>
      <c r="C73" s="336" t="s">
        <v>13</v>
      </c>
      <c r="D73" s="328">
        <f>SUM(D75+D79)</f>
        <v>6902000</v>
      </c>
      <c r="E73" s="329">
        <f>SUM(E75+E79)</f>
        <v>831230</v>
      </c>
      <c r="F73" s="329">
        <f>SUM(F75+F79)</f>
        <v>1005506.5800000001</v>
      </c>
      <c r="G73" s="329">
        <f>SUM(G75+G79)</f>
        <v>1073399.27</v>
      </c>
      <c r="H73" s="533">
        <f t="shared" si="4"/>
        <v>129.13384622787919</v>
      </c>
      <c r="I73" s="533">
        <f t="shared" si="5"/>
        <v>106.75208808678308</v>
      </c>
    </row>
    <row r="74" spans="1:9" s="251" customFormat="1" x14ac:dyDescent="0.25">
      <c r="A74" s="330">
        <v>3</v>
      </c>
      <c r="B74" s="331"/>
      <c r="C74" s="339"/>
      <c r="D74" s="332"/>
      <c r="E74" s="333"/>
      <c r="F74" s="333"/>
      <c r="G74" s="333"/>
      <c r="H74" s="534"/>
      <c r="I74" s="534"/>
    </row>
    <row r="75" spans="1:9" s="251" customFormat="1" x14ac:dyDescent="0.2">
      <c r="A75" s="330"/>
      <c r="B75" s="331">
        <v>31</v>
      </c>
      <c r="C75" s="348" t="s">
        <v>102</v>
      </c>
      <c r="D75" s="332">
        <v>6802000</v>
      </c>
      <c r="E75" s="333">
        <f>SUM(E76:E78)</f>
        <v>815550</v>
      </c>
      <c r="F75" s="333">
        <f>SUM(F76:F78)</f>
        <v>1003490.5800000001</v>
      </c>
      <c r="G75" s="333">
        <f>SUM(G76:G78)</f>
        <v>1071383.27</v>
      </c>
      <c r="H75" s="534">
        <f t="shared" si="4"/>
        <v>131.36941573171478</v>
      </c>
      <c r="I75" s="534">
        <f t="shared" si="5"/>
        <v>106.76565294713578</v>
      </c>
    </row>
    <row r="76" spans="1:9" s="251" customFormat="1" x14ac:dyDescent="0.2">
      <c r="A76" s="330"/>
      <c r="B76" s="331">
        <v>311</v>
      </c>
      <c r="C76" s="407" t="s">
        <v>102</v>
      </c>
      <c r="D76" s="332"/>
      <c r="E76" s="333">
        <v>670000</v>
      </c>
      <c r="F76" s="333">
        <v>670000</v>
      </c>
      <c r="G76" s="333">
        <v>713122.15</v>
      </c>
      <c r="H76" s="534">
        <f t="shared" si="4"/>
        <v>106.43614179104478</v>
      </c>
      <c r="I76" s="534">
        <f t="shared" si="5"/>
        <v>106.43614179104478</v>
      </c>
    </row>
    <row r="77" spans="1:9" s="251" customFormat="1" x14ac:dyDescent="0.2">
      <c r="A77" s="330"/>
      <c r="B77" s="331">
        <v>312</v>
      </c>
      <c r="C77" s="348" t="s">
        <v>96</v>
      </c>
      <c r="D77" s="332"/>
      <c r="E77" s="333">
        <v>35000</v>
      </c>
      <c r="F77" s="333">
        <v>38000</v>
      </c>
      <c r="G77" s="333">
        <v>38000</v>
      </c>
      <c r="H77" s="534">
        <f t="shared" si="4"/>
        <v>108.57142857142857</v>
      </c>
      <c r="I77" s="534">
        <f t="shared" si="5"/>
        <v>100</v>
      </c>
    </row>
    <row r="78" spans="1:9" s="251" customFormat="1" x14ac:dyDescent="0.2">
      <c r="A78" s="330"/>
      <c r="B78" s="331">
        <v>313</v>
      </c>
      <c r="C78" s="407" t="s">
        <v>241</v>
      </c>
      <c r="D78" s="332"/>
      <c r="E78" s="333">
        <v>110550</v>
      </c>
      <c r="F78" s="333">
        <v>295490.58</v>
      </c>
      <c r="G78" s="333">
        <v>320261.12</v>
      </c>
      <c r="H78" s="534">
        <f t="shared" si="4"/>
        <v>289.69798281320669</v>
      </c>
      <c r="I78" s="534">
        <f t="shared" si="5"/>
        <v>108.38285267841701</v>
      </c>
    </row>
    <row r="79" spans="1:9" s="154" customFormat="1" x14ac:dyDescent="0.25">
      <c r="A79" s="349"/>
      <c r="B79" s="350">
        <v>32</v>
      </c>
      <c r="C79" s="331" t="s">
        <v>98</v>
      </c>
      <c r="D79" s="352">
        <v>100000</v>
      </c>
      <c r="E79" s="353">
        <f>SUM(E80:E82)</f>
        <v>15680</v>
      </c>
      <c r="F79" s="353">
        <f>SUM(F80:F82)</f>
        <v>2016</v>
      </c>
      <c r="G79" s="353">
        <f>SUM(G80:G82)</f>
        <v>2016</v>
      </c>
      <c r="H79" s="534">
        <f t="shared" ref="H79:H141" si="12">SUM(G79/E79)*100</f>
        <v>12.857142857142856</v>
      </c>
      <c r="I79" s="534">
        <f t="shared" ref="I79:I141" si="13">SUM(G79/F79)*100</f>
        <v>100</v>
      </c>
    </row>
    <row r="80" spans="1:9" s="154" customFormat="1" x14ac:dyDescent="0.25">
      <c r="A80" s="354"/>
      <c r="B80" s="355">
        <v>321</v>
      </c>
      <c r="C80" s="331" t="s">
        <v>89</v>
      </c>
      <c r="D80" s="356"/>
      <c r="E80" s="353">
        <v>14000</v>
      </c>
      <c r="F80" s="353">
        <v>0</v>
      </c>
      <c r="G80" s="353">
        <v>0</v>
      </c>
      <c r="H80" s="534">
        <f t="shared" si="12"/>
        <v>0</v>
      </c>
      <c r="I80" s="534">
        <v>0</v>
      </c>
    </row>
    <row r="81" spans="1:9" s="154" customFormat="1" x14ac:dyDescent="0.25">
      <c r="A81" s="354"/>
      <c r="B81" s="355">
        <v>323</v>
      </c>
      <c r="C81" s="339" t="s">
        <v>90</v>
      </c>
      <c r="D81" s="356"/>
      <c r="E81" s="353">
        <v>0</v>
      </c>
      <c r="F81" s="353">
        <v>0</v>
      </c>
      <c r="G81" s="353">
        <v>0</v>
      </c>
      <c r="H81" s="534">
        <v>0</v>
      </c>
      <c r="I81" s="534">
        <v>0</v>
      </c>
    </row>
    <row r="82" spans="1:9" s="154" customFormat="1" x14ac:dyDescent="0.25">
      <c r="A82" s="354"/>
      <c r="B82" s="355">
        <v>329</v>
      </c>
      <c r="C82" s="423" t="s">
        <v>243</v>
      </c>
      <c r="D82" s="356"/>
      <c r="E82" s="353">
        <v>1680</v>
      </c>
      <c r="F82" s="353">
        <v>2016</v>
      </c>
      <c r="G82" s="353">
        <v>2016</v>
      </c>
      <c r="H82" s="534">
        <f t="shared" si="12"/>
        <v>120</v>
      </c>
      <c r="I82" s="534">
        <f t="shared" si="13"/>
        <v>100</v>
      </c>
    </row>
    <row r="83" spans="1:9" ht="42" customHeight="1" x14ac:dyDescent="0.25">
      <c r="A83" s="357">
        <v>2301</v>
      </c>
      <c r="B83" s="357" t="s">
        <v>16</v>
      </c>
      <c r="C83" s="358" t="s">
        <v>79</v>
      </c>
      <c r="D83" s="519">
        <f>SUM(D84+D89+D101+D131+D138+D156+D181)</f>
        <v>275377.27</v>
      </c>
      <c r="E83" s="360">
        <f>SUM(E84+E89+E101+E131+E138+E146+E156+E172+E181)</f>
        <v>43164.479999999996</v>
      </c>
      <c r="F83" s="360">
        <f>SUM(F84+F89+F101+F131+F138+F146+F156+F181)</f>
        <v>36253.839999999997</v>
      </c>
      <c r="G83" s="360">
        <f>SUM(G84+G89+G101+G131+G138+G146+G156+G172+G181+G195)</f>
        <v>41584.5</v>
      </c>
      <c r="H83" s="534">
        <f t="shared" si="12"/>
        <v>96.339629250717266</v>
      </c>
      <c r="I83" s="534">
        <f t="shared" si="13"/>
        <v>114.70371138615938</v>
      </c>
    </row>
    <row r="84" spans="1:9" s="154" customFormat="1" ht="25.5" customHeight="1" x14ac:dyDescent="0.25">
      <c r="A84" s="322" t="s">
        <v>145</v>
      </c>
      <c r="B84" s="323" t="s">
        <v>188</v>
      </c>
      <c r="C84" s="334" t="s">
        <v>189</v>
      </c>
      <c r="D84" s="324">
        <f t="shared" ref="D84:F84" si="14">D85</f>
        <v>156084.70000000001</v>
      </c>
      <c r="E84" s="325">
        <f t="shared" si="14"/>
        <v>12798.88</v>
      </c>
      <c r="F84" s="325">
        <f t="shared" si="14"/>
        <v>10781.21</v>
      </c>
      <c r="G84" s="325">
        <f>SUM(G87)</f>
        <v>11150.5</v>
      </c>
      <c r="H84" s="532">
        <f t="shared" si="12"/>
        <v>87.120904329128805</v>
      </c>
      <c r="I84" s="532">
        <f t="shared" si="13"/>
        <v>103.42531125912583</v>
      </c>
    </row>
    <row r="85" spans="1:9" s="154" customFormat="1" x14ac:dyDescent="0.25">
      <c r="A85" s="326" t="s">
        <v>10</v>
      </c>
      <c r="B85" s="327">
        <v>1101</v>
      </c>
      <c r="C85" s="336" t="s">
        <v>190</v>
      </c>
      <c r="D85" s="328">
        <f t="shared" ref="D85:E85" si="15">SUM(D87)</f>
        <v>156084.70000000001</v>
      </c>
      <c r="E85" s="329">
        <f t="shared" si="15"/>
        <v>12798.88</v>
      </c>
      <c r="F85" s="329">
        <f t="shared" ref="F85" si="16">SUM(F87)</f>
        <v>10781.21</v>
      </c>
      <c r="G85" s="329">
        <f>SUM(G87)</f>
        <v>11150.5</v>
      </c>
      <c r="H85" s="533">
        <f t="shared" si="12"/>
        <v>87.120904329128805</v>
      </c>
      <c r="I85" s="533">
        <f t="shared" si="13"/>
        <v>103.42531125912583</v>
      </c>
    </row>
    <row r="86" spans="1:9" s="15" customFormat="1" ht="15" x14ac:dyDescent="0.2">
      <c r="A86" s="347">
        <v>3</v>
      </c>
      <c r="B86" s="348"/>
      <c r="C86" s="351"/>
      <c r="D86" s="520"/>
      <c r="E86" s="346"/>
      <c r="F86" s="346"/>
      <c r="G86" s="346"/>
      <c r="H86" s="534"/>
      <c r="I86" s="534"/>
    </row>
    <row r="87" spans="1:9" s="154" customFormat="1" x14ac:dyDescent="0.25">
      <c r="A87" s="364"/>
      <c r="B87" s="350">
        <v>32</v>
      </c>
      <c r="C87" s="331" t="s">
        <v>98</v>
      </c>
      <c r="D87" s="352">
        <v>156084.70000000001</v>
      </c>
      <c r="E87" s="353">
        <f>SUM(E88)</f>
        <v>12798.88</v>
      </c>
      <c r="F87" s="353">
        <f>SUM(F88)</f>
        <v>10781.21</v>
      </c>
      <c r="G87" s="353">
        <f>SUM(G88)</f>
        <v>11150.5</v>
      </c>
      <c r="H87" s="534">
        <f t="shared" si="12"/>
        <v>87.120904329128805</v>
      </c>
      <c r="I87" s="534">
        <f t="shared" si="13"/>
        <v>103.42531125912583</v>
      </c>
    </row>
    <row r="88" spans="1:9" s="154" customFormat="1" x14ac:dyDescent="0.25">
      <c r="A88" s="364"/>
      <c r="B88" s="350">
        <v>321</v>
      </c>
      <c r="C88" s="331" t="s">
        <v>89</v>
      </c>
      <c r="D88" s="352"/>
      <c r="E88" s="353">
        <v>12798.88</v>
      </c>
      <c r="F88" s="353">
        <v>10781.21</v>
      </c>
      <c r="G88" s="353">
        <v>11150.5</v>
      </c>
      <c r="H88" s="534">
        <f t="shared" si="12"/>
        <v>87.120904329128805</v>
      </c>
      <c r="I88" s="534">
        <f t="shared" si="13"/>
        <v>103.42531125912583</v>
      </c>
    </row>
    <row r="89" spans="1:9" s="19" customFormat="1" ht="24.75" customHeight="1" x14ac:dyDescent="0.25">
      <c r="A89" s="322" t="s">
        <v>145</v>
      </c>
      <c r="B89" s="323" t="s">
        <v>128</v>
      </c>
      <c r="C89" s="334" t="s">
        <v>129</v>
      </c>
      <c r="D89" s="324">
        <f t="shared" ref="D89:E89" si="17">SUM(D90+D94)</f>
        <v>17800</v>
      </c>
      <c r="E89" s="325">
        <f t="shared" si="17"/>
        <v>1000</v>
      </c>
      <c r="F89" s="325">
        <f t="shared" ref="F89" si="18">SUM(F90+F94)</f>
        <v>1300</v>
      </c>
      <c r="G89" s="325">
        <f>SUM(G90+G94)</f>
        <v>1800</v>
      </c>
      <c r="H89" s="532">
        <f t="shared" si="12"/>
        <v>180</v>
      </c>
      <c r="I89" s="532">
        <f t="shared" si="13"/>
        <v>138.46153846153845</v>
      </c>
    </row>
    <row r="90" spans="1:9" s="19" customFormat="1" x14ac:dyDescent="0.25">
      <c r="A90" s="326" t="s">
        <v>10</v>
      </c>
      <c r="B90" s="327">
        <v>11001</v>
      </c>
      <c r="C90" s="336" t="s">
        <v>190</v>
      </c>
      <c r="D90" s="328">
        <f t="shared" ref="D90:E90" si="19">SUM(D92)</f>
        <v>2800</v>
      </c>
      <c r="E90" s="329">
        <f t="shared" si="19"/>
        <v>0</v>
      </c>
      <c r="F90" s="329">
        <f t="shared" ref="F90" si="20">SUM(F92)</f>
        <v>300</v>
      </c>
      <c r="G90" s="329">
        <f>SUM(G93)</f>
        <v>300</v>
      </c>
      <c r="H90" s="533">
        <v>0</v>
      </c>
      <c r="I90" s="533">
        <f t="shared" si="13"/>
        <v>100</v>
      </c>
    </row>
    <row r="91" spans="1:9" s="20" customFormat="1" ht="15" x14ac:dyDescent="0.2">
      <c r="A91" s="365"/>
      <c r="B91" s="348">
        <v>3</v>
      </c>
      <c r="C91" s="348"/>
      <c r="D91" s="345"/>
      <c r="E91" s="367"/>
      <c r="F91" s="367"/>
      <c r="G91" s="367"/>
      <c r="H91" s="534"/>
      <c r="I91" s="534"/>
    </row>
    <row r="92" spans="1:9" s="19" customFormat="1" x14ac:dyDescent="0.25">
      <c r="A92" s="368"/>
      <c r="B92" s="368">
        <v>32</v>
      </c>
      <c r="C92" s="331" t="s">
        <v>98</v>
      </c>
      <c r="D92" s="345">
        <v>2800</v>
      </c>
      <c r="E92" s="346">
        <f>SUM(E93)</f>
        <v>0</v>
      </c>
      <c r="F92" s="346">
        <f>SUM(F93)</f>
        <v>300</v>
      </c>
      <c r="G92" s="346">
        <f>SUM(G93)</f>
        <v>300</v>
      </c>
      <c r="H92" s="534">
        <v>0</v>
      </c>
      <c r="I92" s="534">
        <f t="shared" si="13"/>
        <v>100</v>
      </c>
    </row>
    <row r="93" spans="1:9" s="19" customFormat="1" x14ac:dyDescent="0.25">
      <c r="A93" s="368"/>
      <c r="B93" s="368">
        <v>323</v>
      </c>
      <c r="C93" s="339" t="s">
        <v>90</v>
      </c>
      <c r="D93" s="345"/>
      <c r="E93" s="346">
        <v>0</v>
      </c>
      <c r="F93" s="346">
        <v>300</v>
      </c>
      <c r="G93" s="346">
        <v>300</v>
      </c>
      <c r="H93" s="534">
        <v>0</v>
      </c>
      <c r="I93" s="534">
        <f t="shared" si="13"/>
        <v>100</v>
      </c>
    </row>
    <row r="94" spans="1:9" s="19" customFormat="1" x14ac:dyDescent="0.25">
      <c r="A94" s="326" t="s">
        <v>10</v>
      </c>
      <c r="B94" s="327">
        <v>58400</v>
      </c>
      <c r="C94" s="336" t="s">
        <v>212</v>
      </c>
      <c r="D94" s="328">
        <f t="shared" ref="D94:E94" si="21">SUM(D96)</f>
        <v>15000</v>
      </c>
      <c r="E94" s="329">
        <f t="shared" si="21"/>
        <v>1000</v>
      </c>
      <c r="F94" s="329">
        <f t="shared" ref="F94" si="22">SUM(F96)</f>
        <v>1000</v>
      </c>
      <c r="G94" s="329">
        <f>SUM(G96)</f>
        <v>1500</v>
      </c>
      <c r="H94" s="533">
        <f t="shared" si="12"/>
        <v>150</v>
      </c>
      <c r="I94" s="533">
        <f t="shared" si="13"/>
        <v>150</v>
      </c>
    </row>
    <row r="95" spans="1:9" s="251" customFormat="1" x14ac:dyDescent="0.25">
      <c r="A95" s="330">
        <v>3</v>
      </c>
      <c r="B95" s="331"/>
      <c r="C95" s="339"/>
      <c r="D95" s="332"/>
      <c r="E95" s="333"/>
      <c r="F95" s="333"/>
      <c r="G95" s="333"/>
      <c r="H95" s="534"/>
      <c r="I95" s="534"/>
    </row>
    <row r="96" spans="1:9" s="251" customFormat="1" x14ac:dyDescent="0.25">
      <c r="A96" s="330"/>
      <c r="B96" s="331">
        <v>32</v>
      </c>
      <c r="C96" s="331" t="s">
        <v>98</v>
      </c>
      <c r="D96" s="332">
        <v>15000</v>
      </c>
      <c r="E96" s="333">
        <f>SUM(E97:E100)</f>
        <v>1000</v>
      </c>
      <c r="F96" s="333">
        <f>SUM(F97:F100)</f>
        <v>1000</v>
      </c>
      <c r="G96" s="333">
        <f>SUM(G97:G100)</f>
        <v>1500</v>
      </c>
      <c r="H96" s="534">
        <f t="shared" si="12"/>
        <v>150</v>
      </c>
      <c r="I96" s="534">
        <f t="shared" si="13"/>
        <v>150</v>
      </c>
    </row>
    <row r="97" spans="1:9" s="251" customFormat="1" x14ac:dyDescent="0.25">
      <c r="A97" s="330"/>
      <c r="B97" s="331">
        <v>321</v>
      </c>
      <c r="C97" s="331" t="s">
        <v>89</v>
      </c>
      <c r="D97" s="332"/>
      <c r="E97" s="333">
        <v>0</v>
      </c>
      <c r="F97" s="333">
        <v>0</v>
      </c>
      <c r="G97" s="333">
        <v>0</v>
      </c>
      <c r="H97" s="534">
        <v>0</v>
      </c>
      <c r="I97" s="534">
        <v>0</v>
      </c>
    </row>
    <row r="98" spans="1:9" s="251" customFormat="1" x14ac:dyDescent="0.25">
      <c r="A98" s="330"/>
      <c r="B98" s="331">
        <v>322</v>
      </c>
      <c r="C98" s="331" t="s">
        <v>91</v>
      </c>
      <c r="D98" s="332"/>
      <c r="E98" s="333">
        <v>0</v>
      </c>
      <c r="F98" s="333">
        <v>0</v>
      </c>
      <c r="G98" s="333">
        <v>0</v>
      </c>
      <c r="H98" s="534">
        <v>0</v>
      </c>
      <c r="I98" s="534">
        <v>0</v>
      </c>
    </row>
    <row r="99" spans="1:9" s="251" customFormat="1" x14ac:dyDescent="0.25">
      <c r="A99" s="330"/>
      <c r="B99" s="331">
        <v>323</v>
      </c>
      <c r="C99" s="339" t="s">
        <v>90</v>
      </c>
      <c r="D99" s="332"/>
      <c r="E99" s="333">
        <v>1000</v>
      </c>
      <c r="F99" s="333">
        <v>1000</v>
      </c>
      <c r="G99" s="333">
        <v>1500</v>
      </c>
      <c r="H99" s="534">
        <f t="shared" si="12"/>
        <v>150</v>
      </c>
      <c r="I99" s="534">
        <f t="shared" si="13"/>
        <v>150</v>
      </c>
    </row>
    <row r="100" spans="1:9" s="251" customFormat="1" x14ac:dyDescent="0.25">
      <c r="A100" s="330"/>
      <c r="B100" s="331">
        <v>329</v>
      </c>
      <c r="C100" s="339" t="s">
        <v>239</v>
      </c>
      <c r="D100" s="332"/>
      <c r="E100" s="333">
        <v>0</v>
      </c>
      <c r="F100" s="333">
        <v>0</v>
      </c>
      <c r="G100" s="333">
        <v>0</v>
      </c>
      <c r="H100" s="534">
        <v>0</v>
      </c>
      <c r="I100" s="534">
        <v>0</v>
      </c>
    </row>
    <row r="101" spans="1:9" ht="24.75" customHeight="1" x14ac:dyDescent="0.25">
      <c r="A101" s="322" t="s">
        <v>145</v>
      </c>
      <c r="B101" s="323" t="s">
        <v>191</v>
      </c>
      <c r="C101" s="334" t="s">
        <v>217</v>
      </c>
      <c r="D101" s="324">
        <f>SUM(D102+D106+D110+D114+D118+D122+D126)</f>
        <v>12000</v>
      </c>
      <c r="E101" s="325">
        <f>SUM(E102+E106+E110+E114+E118+E122+E126)</f>
        <v>10000</v>
      </c>
      <c r="F101" s="325">
        <f t="shared" ref="F101" si="23">SUM(F102+F106+F110+F114+F118+F122+F126)</f>
        <v>5799</v>
      </c>
      <c r="G101" s="325">
        <f>SUM(G102+G106+G110+G114+G118+G122+G126)</f>
        <v>5799</v>
      </c>
      <c r="H101" s="532">
        <f t="shared" si="12"/>
        <v>57.989999999999995</v>
      </c>
      <c r="I101" s="532">
        <f t="shared" si="13"/>
        <v>100</v>
      </c>
    </row>
    <row r="102" spans="1:9" x14ac:dyDescent="0.25">
      <c r="A102" s="326" t="s">
        <v>10</v>
      </c>
      <c r="B102" s="327">
        <v>55040</v>
      </c>
      <c r="C102" s="336" t="s">
        <v>192</v>
      </c>
      <c r="D102" s="328">
        <f t="shared" ref="D102:E102" si="24">SUM(D104)</f>
        <v>500</v>
      </c>
      <c r="E102" s="329">
        <f t="shared" si="24"/>
        <v>0</v>
      </c>
      <c r="F102" s="329">
        <f t="shared" ref="F102" si="25">SUM(F104)</f>
        <v>0</v>
      </c>
      <c r="G102" s="329">
        <f>SUM(G104)</f>
        <v>0</v>
      </c>
      <c r="H102" s="533">
        <v>0</v>
      </c>
      <c r="I102" s="533">
        <v>0</v>
      </c>
    </row>
    <row r="103" spans="1:9" s="20" customFormat="1" ht="15" x14ac:dyDescent="0.2">
      <c r="A103" s="365">
        <v>3</v>
      </c>
      <c r="B103" s="348"/>
      <c r="C103" s="348"/>
      <c r="D103" s="345"/>
      <c r="E103" s="367"/>
      <c r="F103" s="367"/>
      <c r="G103" s="367"/>
      <c r="H103" s="534"/>
      <c r="I103" s="534"/>
    </row>
    <row r="104" spans="1:9" x14ac:dyDescent="0.25">
      <c r="A104" s="342"/>
      <c r="B104" s="343">
        <v>32</v>
      </c>
      <c r="C104" s="331" t="s">
        <v>98</v>
      </c>
      <c r="D104" s="345">
        <v>500</v>
      </c>
      <c r="E104" s="346">
        <f>SUM(E105)</f>
        <v>0</v>
      </c>
      <c r="F104" s="346">
        <f>SUM(F105)</f>
        <v>0</v>
      </c>
      <c r="G104" s="346">
        <v>0</v>
      </c>
      <c r="H104" s="534">
        <v>0</v>
      </c>
      <c r="I104" s="534">
        <v>0</v>
      </c>
    </row>
    <row r="105" spans="1:9" x14ac:dyDescent="0.25">
      <c r="A105" s="342"/>
      <c r="B105" s="343">
        <v>322</v>
      </c>
      <c r="C105" s="331" t="s">
        <v>91</v>
      </c>
      <c r="D105" s="345"/>
      <c r="E105" s="346">
        <v>0</v>
      </c>
      <c r="F105" s="346">
        <v>0</v>
      </c>
      <c r="G105" s="346">
        <v>0</v>
      </c>
      <c r="H105" s="534">
        <v>0</v>
      </c>
      <c r="I105" s="534">
        <v>0</v>
      </c>
    </row>
    <row r="106" spans="1:9" x14ac:dyDescent="0.25">
      <c r="A106" s="326" t="s">
        <v>10</v>
      </c>
      <c r="B106" s="327">
        <v>55042</v>
      </c>
      <c r="C106" s="336" t="s">
        <v>193</v>
      </c>
      <c r="D106" s="328">
        <f t="shared" ref="D106:E106" si="26">SUM(D108)</f>
        <v>1000</v>
      </c>
      <c r="E106" s="329">
        <f t="shared" si="26"/>
        <v>0</v>
      </c>
      <c r="F106" s="329">
        <f t="shared" ref="F106" si="27">SUM(F108)</f>
        <v>0</v>
      </c>
      <c r="G106" s="329">
        <f>SUM(G108)</f>
        <v>0</v>
      </c>
      <c r="H106" s="533">
        <v>0</v>
      </c>
      <c r="I106" s="533">
        <v>0</v>
      </c>
    </row>
    <row r="107" spans="1:9" x14ac:dyDescent="0.2">
      <c r="A107" s="347">
        <v>3</v>
      </c>
      <c r="B107" s="348"/>
      <c r="C107" s="348"/>
      <c r="D107" s="345"/>
      <c r="E107" s="367"/>
      <c r="F107" s="367"/>
      <c r="G107" s="367"/>
      <c r="H107" s="534"/>
      <c r="I107" s="534"/>
    </row>
    <row r="108" spans="1:9" x14ac:dyDescent="0.25">
      <c r="A108" s="347"/>
      <c r="B108" s="343">
        <v>32</v>
      </c>
      <c r="C108" s="331" t="s">
        <v>98</v>
      </c>
      <c r="D108" s="345">
        <v>1000</v>
      </c>
      <c r="E108" s="346">
        <f>SUM(E109)</f>
        <v>0</v>
      </c>
      <c r="F108" s="346">
        <f>SUM(F109)</f>
        <v>0</v>
      </c>
      <c r="G108" s="346">
        <v>0</v>
      </c>
      <c r="H108" s="534">
        <v>0</v>
      </c>
      <c r="I108" s="534">
        <v>0</v>
      </c>
    </row>
    <row r="109" spans="1:9" x14ac:dyDescent="0.25">
      <c r="A109" s="347"/>
      <c r="B109" s="343">
        <v>323</v>
      </c>
      <c r="C109" s="339" t="s">
        <v>90</v>
      </c>
      <c r="D109" s="345"/>
      <c r="E109" s="346">
        <v>0</v>
      </c>
      <c r="F109" s="346">
        <v>0</v>
      </c>
      <c r="G109" s="346">
        <v>0</v>
      </c>
      <c r="H109" s="534">
        <v>0</v>
      </c>
      <c r="I109" s="534">
        <v>0</v>
      </c>
    </row>
    <row r="110" spans="1:9" x14ac:dyDescent="0.25">
      <c r="A110" s="326" t="s">
        <v>10</v>
      </c>
      <c r="B110" s="327">
        <v>55138</v>
      </c>
      <c r="C110" s="336" t="s">
        <v>194</v>
      </c>
      <c r="D110" s="328">
        <f t="shared" ref="D110:E110" si="28">SUM(D112)</f>
        <v>1000</v>
      </c>
      <c r="E110" s="329">
        <f t="shared" si="28"/>
        <v>0</v>
      </c>
      <c r="F110" s="329">
        <f t="shared" ref="F110" si="29">SUM(F112)</f>
        <v>150</v>
      </c>
      <c r="G110" s="329">
        <f>SUM(G112)</f>
        <v>150</v>
      </c>
      <c r="H110" s="533">
        <v>0</v>
      </c>
      <c r="I110" s="533">
        <f t="shared" si="13"/>
        <v>100</v>
      </c>
    </row>
    <row r="111" spans="1:9" x14ac:dyDescent="0.2">
      <c r="A111" s="347">
        <v>3</v>
      </c>
      <c r="B111" s="348"/>
      <c r="C111" s="348"/>
      <c r="D111" s="345"/>
      <c r="E111" s="367"/>
      <c r="F111" s="367"/>
      <c r="G111" s="367"/>
      <c r="H111" s="534"/>
      <c r="I111" s="534"/>
    </row>
    <row r="112" spans="1:9" x14ac:dyDescent="0.25">
      <c r="A112" s="347"/>
      <c r="B112" s="343">
        <v>32</v>
      </c>
      <c r="C112" s="331" t="s">
        <v>98</v>
      </c>
      <c r="D112" s="345">
        <v>1000</v>
      </c>
      <c r="E112" s="346">
        <f>SUM(E113)</f>
        <v>0</v>
      </c>
      <c r="F112" s="346">
        <f>SUM(F113)</f>
        <v>150</v>
      </c>
      <c r="G112" s="346">
        <v>150</v>
      </c>
      <c r="H112" s="534">
        <v>0</v>
      </c>
      <c r="I112" s="534">
        <f t="shared" si="13"/>
        <v>100</v>
      </c>
    </row>
    <row r="113" spans="1:9" x14ac:dyDescent="0.25">
      <c r="A113" s="347"/>
      <c r="B113" s="343">
        <v>329</v>
      </c>
      <c r="C113" s="339" t="s">
        <v>239</v>
      </c>
      <c r="D113" s="345"/>
      <c r="E113" s="346">
        <v>0</v>
      </c>
      <c r="F113" s="346">
        <v>150</v>
      </c>
      <c r="G113" s="346">
        <v>150</v>
      </c>
      <c r="H113" s="534">
        <v>0</v>
      </c>
      <c r="I113" s="534">
        <f t="shared" si="13"/>
        <v>100</v>
      </c>
    </row>
    <row r="114" spans="1:9" x14ac:dyDescent="0.25">
      <c r="A114" s="326" t="s">
        <v>10</v>
      </c>
      <c r="B114" s="327">
        <v>55291</v>
      </c>
      <c r="C114" s="336" t="s">
        <v>195</v>
      </c>
      <c r="D114" s="328">
        <f t="shared" ref="D114:E114" si="30">SUM(D116)</f>
        <v>1000</v>
      </c>
      <c r="E114" s="329">
        <f t="shared" si="30"/>
        <v>0</v>
      </c>
      <c r="F114" s="329">
        <f t="shared" ref="F114" si="31">SUM(F116)</f>
        <v>221</v>
      </c>
      <c r="G114" s="329">
        <f>SUM(G116)</f>
        <v>221</v>
      </c>
      <c r="H114" s="533">
        <v>0</v>
      </c>
      <c r="I114" s="533">
        <f t="shared" si="13"/>
        <v>100</v>
      </c>
    </row>
    <row r="115" spans="1:9" x14ac:dyDescent="0.2">
      <c r="A115" s="347">
        <v>3</v>
      </c>
      <c r="B115" s="348"/>
      <c r="C115" s="348"/>
      <c r="D115" s="345"/>
      <c r="E115" s="367"/>
      <c r="F115" s="367"/>
      <c r="G115" s="367"/>
      <c r="H115" s="534"/>
      <c r="I115" s="534"/>
    </row>
    <row r="116" spans="1:9" x14ac:dyDescent="0.25">
      <c r="A116" s="347"/>
      <c r="B116" s="343">
        <v>32</v>
      </c>
      <c r="C116" s="331" t="s">
        <v>98</v>
      </c>
      <c r="D116" s="345">
        <v>1000</v>
      </c>
      <c r="E116" s="346">
        <f>SUM(E117)</f>
        <v>0</v>
      </c>
      <c r="F116" s="346">
        <f>SUM(F117)</f>
        <v>221</v>
      </c>
      <c r="G116" s="346">
        <v>221</v>
      </c>
      <c r="H116" s="534">
        <v>0</v>
      </c>
      <c r="I116" s="534">
        <f t="shared" si="13"/>
        <v>100</v>
      </c>
    </row>
    <row r="117" spans="1:9" x14ac:dyDescent="0.25">
      <c r="A117" s="347"/>
      <c r="B117" s="343">
        <v>329</v>
      </c>
      <c r="C117" s="339" t="s">
        <v>239</v>
      </c>
      <c r="D117" s="345"/>
      <c r="E117" s="346">
        <v>0</v>
      </c>
      <c r="F117" s="346">
        <v>221</v>
      </c>
      <c r="G117" s="346">
        <v>221</v>
      </c>
      <c r="H117" s="534">
        <v>0</v>
      </c>
      <c r="I117" s="534">
        <f t="shared" si="13"/>
        <v>100</v>
      </c>
    </row>
    <row r="118" spans="1:9" x14ac:dyDescent="0.25">
      <c r="A118" s="326" t="s">
        <v>10</v>
      </c>
      <c r="B118" s="327">
        <v>55348</v>
      </c>
      <c r="C118" s="336" t="s">
        <v>196</v>
      </c>
      <c r="D118" s="328">
        <f t="shared" ref="D118:E118" si="32">SUM(D120)</f>
        <v>1000</v>
      </c>
      <c r="E118" s="329">
        <f t="shared" si="32"/>
        <v>0</v>
      </c>
      <c r="F118" s="329">
        <f t="shared" ref="F118" si="33">SUM(F120)</f>
        <v>0</v>
      </c>
      <c r="G118" s="329">
        <f>SUM(G120)</f>
        <v>0</v>
      </c>
      <c r="H118" s="533">
        <v>0</v>
      </c>
      <c r="I118" s="533">
        <v>0</v>
      </c>
    </row>
    <row r="119" spans="1:9" x14ac:dyDescent="0.2">
      <c r="A119" s="347">
        <v>3</v>
      </c>
      <c r="B119" s="348"/>
      <c r="C119" s="348"/>
      <c r="D119" s="345"/>
      <c r="E119" s="367"/>
      <c r="F119" s="367"/>
      <c r="G119" s="367"/>
      <c r="H119" s="534"/>
      <c r="I119" s="534"/>
    </row>
    <row r="120" spans="1:9" x14ac:dyDescent="0.25">
      <c r="A120" s="347"/>
      <c r="B120" s="343">
        <v>32</v>
      </c>
      <c r="C120" s="331" t="s">
        <v>98</v>
      </c>
      <c r="D120" s="345">
        <v>1000</v>
      </c>
      <c r="E120" s="346">
        <f>SUM(E121)</f>
        <v>0</v>
      </c>
      <c r="F120" s="346">
        <f>SUM(F121)</f>
        <v>0</v>
      </c>
      <c r="G120" s="346">
        <f>SUM(G121)</f>
        <v>0</v>
      </c>
      <c r="H120" s="534">
        <v>0</v>
      </c>
      <c r="I120" s="534">
        <v>0</v>
      </c>
    </row>
    <row r="121" spans="1:9" x14ac:dyDescent="0.25">
      <c r="A121" s="347"/>
      <c r="B121" s="343">
        <v>323</v>
      </c>
      <c r="C121" s="339" t="s">
        <v>90</v>
      </c>
      <c r="D121" s="345"/>
      <c r="E121" s="346">
        <v>0</v>
      </c>
      <c r="F121" s="346">
        <v>0</v>
      </c>
      <c r="G121" s="346">
        <v>0</v>
      </c>
      <c r="H121" s="534">
        <v>0</v>
      </c>
      <c r="I121" s="534">
        <v>0</v>
      </c>
    </row>
    <row r="122" spans="1:9" x14ac:dyDescent="0.25">
      <c r="A122" s="326" t="s">
        <v>10</v>
      </c>
      <c r="B122" s="327">
        <v>55631</v>
      </c>
      <c r="C122" s="336" t="s">
        <v>197</v>
      </c>
      <c r="D122" s="328">
        <f t="shared" ref="D122:E122" si="34">SUM(D124)</f>
        <v>500</v>
      </c>
      <c r="E122" s="329">
        <f t="shared" si="34"/>
        <v>0</v>
      </c>
      <c r="F122" s="329">
        <f t="shared" ref="F122" si="35">SUM(F124)</f>
        <v>0</v>
      </c>
      <c r="G122" s="329">
        <f>SUM(G124)</f>
        <v>0</v>
      </c>
      <c r="H122" s="533">
        <v>0</v>
      </c>
      <c r="I122" s="533">
        <v>0</v>
      </c>
    </row>
    <row r="123" spans="1:9" x14ac:dyDescent="0.2">
      <c r="A123" s="347">
        <v>3</v>
      </c>
      <c r="B123" s="348"/>
      <c r="C123" s="348"/>
      <c r="D123" s="345"/>
      <c r="E123" s="367"/>
      <c r="F123" s="367"/>
      <c r="G123" s="367"/>
      <c r="H123" s="534"/>
      <c r="I123" s="534"/>
    </row>
    <row r="124" spans="1:9" x14ac:dyDescent="0.25">
      <c r="A124" s="347"/>
      <c r="B124" s="343">
        <v>32</v>
      </c>
      <c r="C124" s="331" t="s">
        <v>98</v>
      </c>
      <c r="D124" s="345">
        <v>500</v>
      </c>
      <c r="E124" s="346">
        <f>SUM(E125)</f>
        <v>0</v>
      </c>
      <c r="F124" s="346">
        <f>SUM(F125)</f>
        <v>0</v>
      </c>
      <c r="G124" s="346">
        <v>0</v>
      </c>
      <c r="H124" s="534">
        <v>0</v>
      </c>
      <c r="I124" s="534">
        <v>0</v>
      </c>
    </row>
    <row r="125" spans="1:9" x14ac:dyDescent="0.25">
      <c r="A125" s="347"/>
      <c r="B125" s="343">
        <v>323</v>
      </c>
      <c r="C125" s="339" t="s">
        <v>90</v>
      </c>
      <c r="D125" s="345"/>
      <c r="E125" s="346">
        <v>0</v>
      </c>
      <c r="F125" s="346">
        <v>0</v>
      </c>
      <c r="G125" s="346">
        <v>0</v>
      </c>
      <c r="H125" s="534">
        <v>0</v>
      </c>
      <c r="I125" s="534">
        <v>0</v>
      </c>
    </row>
    <row r="126" spans="1:9" x14ac:dyDescent="0.25">
      <c r="A126" s="326" t="s">
        <v>10</v>
      </c>
      <c r="B126" s="327">
        <v>62400</v>
      </c>
      <c r="C126" s="336" t="s">
        <v>198</v>
      </c>
      <c r="D126" s="328">
        <f t="shared" ref="D126:E126" si="36">SUM(D128)</f>
        <v>7000</v>
      </c>
      <c r="E126" s="329">
        <f t="shared" si="36"/>
        <v>10000</v>
      </c>
      <c r="F126" s="329">
        <f t="shared" ref="F126" si="37">SUM(F128)</f>
        <v>5428</v>
      </c>
      <c r="G126" s="329">
        <f>SUM(G128)</f>
        <v>5428</v>
      </c>
      <c r="H126" s="533">
        <f t="shared" si="12"/>
        <v>54.279999999999994</v>
      </c>
      <c r="I126" s="533">
        <f t="shared" si="13"/>
        <v>100</v>
      </c>
    </row>
    <row r="127" spans="1:9" s="251" customFormat="1" x14ac:dyDescent="0.25">
      <c r="A127" s="330">
        <v>3</v>
      </c>
      <c r="B127" s="331"/>
      <c r="C127" s="339"/>
      <c r="D127" s="332"/>
      <c r="E127" s="333"/>
      <c r="F127" s="333"/>
      <c r="G127" s="333"/>
      <c r="H127" s="534"/>
      <c r="I127" s="534"/>
    </row>
    <row r="128" spans="1:9" s="251" customFormat="1" x14ac:dyDescent="0.25">
      <c r="A128" s="330"/>
      <c r="B128" s="331">
        <v>32</v>
      </c>
      <c r="C128" s="331" t="s">
        <v>98</v>
      </c>
      <c r="D128" s="332">
        <v>7000</v>
      </c>
      <c r="E128" s="333">
        <f>SUM(E129:E130)</f>
        <v>10000</v>
      </c>
      <c r="F128" s="333">
        <f>SUM(F129:F130)</f>
        <v>5428</v>
      </c>
      <c r="G128" s="333">
        <f>SUM(G129:G130)</f>
        <v>5428</v>
      </c>
      <c r="H128" s="534">
        <f t="shared" si="12"/>
        <v>54.279999999999994</v>
      </c>
      <c r="I128" s="534">
        <f t="shared" si="13"/>
        <v>100</v>
      </c>
    </row>
    <row r="129" spans="1:9" s="251" customFormat="1" x14ac:dyDescent="0.25">
      <c r="A129" s="330"/>
      <c r="B129" s="331">
        <v>323</v>
      </c>
      <c r="C129" s="339" t="s">
        <v>90</v>
      </c>
      <c r="D129" s="332"/>
      <c r="E129" s="333">
        <v>2000</v>
      </c>
      <c r="F129" s="333">
        <v>0</v>
      </c>
      <c r="G129" s="333">
        <v>0</v>
      </c>
      <c r="H129" s="534">
        <f t="shared" si="12"/>
        <v>0</v>
      </c>
      <c r="I129" s="534">
        <v>0</v>
      </c>
    </row>
    <row r="130" spans="1:9" s="251" customFormat="1" x14ac:dyDescent="0.25">
      <c r="A130" s="330"/>
      <c r="B130" s="331">
        <v>329</v>
      </c>
      <c r="C130" s="339" t="s">
        <v>239</v>
      </c>
      <c r="D130" s="332"/>
      <c r="E130" s="333">
        <v>8000</v>
      </c>
      <c r="F130" s="333">
        <v>5428</v>
      </c>
      <c r="G130" s="333">
        <v>5428</v>
      </c>
      <c r="H130" s="534">
        <f t="shared" si="12"/>
        <v>67.849999999999994</v>
      </c>
      <c r="I130" s="534">
        <f t="shared" si="13"/>
        <v>100</v>
      </c>
    </row>
    <row r="131" spans="1:9" ht="24.75" customHeight="1" x14ac:dyDescent="0.25">
      <c r="A131" s="322" t="s">
        <v>145</v>
      </c>
      <c r="B131" s="323" t="s">
        <v>199</v>
      </c>
      <c r="C131" s="334" t="s">
        <v>200</v>
      </c>
      <c r="D131" s="324">
        <f t="shared" ref="D131:F131" si="38">D132</f>
        <v>1500</v>
      </c>
      <c r="E131" s="325">
        <f t="shared" si="38"/>
        <v>1000</v>
      </c>
      <c r="F131" s="325">
        <f t="shared" si="38"/>
        <v>500</v>
      </c>
      <c r="G131" s="325">
        <f>SUM(G132)</f>
        <v>500</v>
      </c>
      <c r="H131" s="532">
        <f t="shared" si="12"/>
        <v>50</v>
      </c>
      <c r="I131" s="532">
        <f t="shared" si="13"/>
        <v>100</v>
      </c>
    </row>
    <row r="132" spans="1:9" x14ac:dyDescent="0.25">
      <c r="A132" s="326" t="s">
        <v>10</v>
      </c>
      <c r="B132" s="327">
        <v>55042</v>
      </c>
      <c r="C132" s="336" t="s">
        <v>193</v>
      </c>
      <c r="D132" s="328">
        <f t="shared" ref="D132:E132" si="39">SUM(D134)</f>
        <v>1500</v>
      </c>
      <c r="E132" s="329">
        <f t="shared" si="39"/>
        <v>1000</v>
      </c>
      <c r="F132" s="329">
        <f t="shared" ref="F132" si="40">SUM(F134)</f>
        <v>500</v>
      </c>
      <c r="G132" s="329">
        <f>SUM(G134)</f>
        <v>500</v>
      </c>
      <c r="H132" s="533">
        <f t="shared" si="12"/>
        <v>50</v>
      </c>
      <c r="I132" s="533">
        <f t="shared" si="13"/>
        <v>100</v>
      </c>
    </row>
    <row r="133" spans="1:9" s="251" customFormat="1" x14ac:dyDescent="0.25">
      <c r="A133" s="330">
        <v>3</v>
      </c>
      <c r="B133" s="331"/>
      <c r="C133" s="339"/>
      <c r="D133" s="332"/>
      <c r="E133" s="333"/>
      <c r="F133" s="333"/>
      <c r="G133" s="333"/>
      <c r="H133" s="534"/>
      <c r="I133" s="534"/>
    </row>
    <row r="134" spans="1:9" s="251" customFormat="1" x14ac:dyDescent="0.25">
      <c r="A134" s="330"/>
      <c r="B134" s="331">
        <v>32</v>
      </c>
      <c r="C134" s="331" t="s">
        <v>98</v>
      </c>
      <c r="D134" s="332">
        <v>1500</v>
      </c>
      <c r="E134" s="333">
        <f>SUM(E135:E137)</f>
        <v>1000</v>
      </c>
      <c r="F134" s="333">
        <f>SUM(F135:F137)</f>
        <v>500</v>
      </c>
      <c r="G134" s="333">
        <f>SUM(G135:G137)</f>
        <v>500</v>
      </c>
      <c r="H134" s="534">
        <f t="shared" si="12"/>
        <v>50</v>
      </c>
      <c r="I134" s="534">
        <f t="shared" si="13"/>
        <v>100</v>
      </c>
    </row>
    <row r="135" spans="1:9" s="251" customFormat="1" x14ac:dyDescent="0.25">
      <c r="A135" s="330"/>
      <c r="B135" s="331">
        <v>322</v>
      </c>
      <c r="C135" s="331" t="s">
        <v>91</v>
      </c>
      <c r="D135" s="332"/>
      <c r="E135" s="333">
        <v>500</v>
      </c>
      <c r="F135" s="333">
        <v>350</v>
      </c>
      <c r="G135" s="333">
        <v>79</v>
      </c>
      <c r="H135" s="534">
        <f t="shared" si="12"/>
        <v>15.8</v>
      </c>
      <c r="I135" s="534">
        <f t="shared" si="13"/>
        <v>22.571428571428569</v>
      </c>
    </row>
    <row r="136" spans="1:9" s="251" customFormat="1" x14ac:dyDescent="0.25">
      <c r="A136" s="330"/>
      <c r="B136" s="331">
        <v>323</v>
      </c>
      <c r="C136" s="339" t="s">
        <v>90</v>
      </c>
      <c r="D136" s="332"/>
      <c r="E136" s="333">
        <v>250</v>
      </c>
      <c r="F136" s="333">
        <v>75</v>
      </c>
      <c r="G136" s="333">
        <v>271</v>
      </c>
      <c r="H136" s="534">
        <f t="shared" si="12"/>
        <v>108.4</v>
      </c>
      <c r="I136" s="534">
        <f t="shared" si="13"/>
        <v>361.33333333333331</v>
      </c>
    </row>
    <row r="137" spans="1:9" s="251" customFormat="1" x14ac:dyDescent="0.25">
      <c r="A137" s="330"/>
      <c r="B137" s="331">
        <v>329</v>
      </c>
      <c r="C137" s="339" t="s">
        <v>239</v>
      </c>
      <c r="D137" s="332"/>
      <c r="E137" s="333">
        <v>250</v>
      </c>
      <c r="F137" s="333">
        <v>75</v>
      </c>
      <c r="G137" s="333">
        <v>150</v>
      </c>
      <c r="H137" s="534">
        <f t="shared" si="12"/>
        <v>60</v>
      </c>
      <c r="I137" s="534">
        <f t="shared" si="13"/>
        <v>200</v>
      </c>
    </row>
    <row r="138" spans="1:9" s="19" customFormat="1" ht="24.75" customHeight="1" x14ac:dyDescent="0.25">
      <c r="A138" s="322" t="s">
        <v>145</v>
      </c>
      <c r="B138" s="323" t="s">
        <v>201</v>
      </c>
      <c r="C138" s="334" t="s">
        <v>202</v>
      </c>
      <c r="D138" s="324">
        <f t="shared" ref="D138:F138" si="41">D139</f>
        <v>2000</v>
      </c>
      <c r="E138" s="325">
        <f t="shared" si="41"/>
        <v>1000</v>
      </c>
      <c r="F138" s="325">
        <f t="shared" si="41"/>
        <v>500</v>
      </c>
      <c r="G138" s="325">
        <f>SUM(G139)</f>
        <v>500</v>
      </c>
      <c r="H138" s="532">
        <f t="shared" si="12"/>
        <v>50</v>
      </c>
      <c r="I138" s="532">
        <f t="shared" si="13"/>
        <v>100</v>
      </c>
    </row>
    <row r="139" spans="1:9" s="19" customFormat="1" ht="14.25" customHeight="1" x14ac:dyDescent="0.25">
      <c r="A139" s="326" t="s">
        <v>10</v>
      </c>
      <c r="B139" s="327">
        <v>55042</v>
      </c>
      <c r="C139" s="336" t="s">
        <v>193</v>
      </c>
      <c r="D139" s="328">
        <f t="shared" ref="D139:E139" si="42">SUM(D141)</f>
        <v>2000</v>
      </c>
      <c r="E139" s="329">
        <f t="shared" si="42"/>
        <v>1000</v>
      </c>
      <c r="F139" s="329">
        <f t="shared" ref="F139" si="43">SUM(F141)</f>
        <v>500</v>
      </c>
      <c r="G139" s="329">
        <f>SUM(G141)</f>
        <v>500</v>
      </c>
      <c r="H139" s="533">
        <f t="shared" si="12"/>
        <v>50</v>
      </c>
      <c r="I139" s="533">
        <f t="shared" si="13"/>
        <v>100</v>
      </c>
    </row>
    <row r="140" spans="1:9" s="251" customFormat="1" ht="14.25" customHeight="1" x14ac:dyDescent="0.25">
      <c r="A140" s="330">
        <v>3</v>
      </c>
      <c r="B140" s="331"/>
      <c r="C140" s="339"/>
      <c r="D140" s="332"/>
      <c r="E140" s="333"/>
      <c r="F140" s="333"/>
      <c r="G140" s="333"/>
      <c r="H140" s="534"/>
      <c r="I140" s="534"/>
    </row>
    <row r="141" spans="1:9" s="251" customFormat="1" ht="14.25" customHeight="1" x14ac:dyDescent="0.25">
      <c r="A141" s="330"/>
      <c r="B141" s="331">
        <v>32</v>
      </c>
      <c r="C141" s="331" t="s">
        <v>98</v>
      </c>
      <c r="D141" s="332">
        <v>2000</v>
      </c>
      <c r="E141" s="333">
        <f>SUM(E142:E144)</f>
        <v>1000</v>
      </c>
      <c r="F141" s="333">
        <f>SUM(F142:F144)</f>
        <v>500</v>
      </c>
      <c r="G141" s="333">
        <f>SUM(G142:G144)</f>
        <v>500</v>
      </c>
      <c r="H141" s="534">
        <f t="shared" si="12"/>
        <v>50</v>
      </c>
      <c r="I141" s="534">
        <f t="shared" si="13"/>
        <v>100</v>
      </c>
    </row>
    <row r="142" spans="1:9" s="251" customFormat="1" ht="14.25" customHeight="1" x14ac:dyDescent="0.25">
      <c r="A142" s="330"/>
      <c r="B142" s="331">
        <v>321</v>
      </c>
      <c r="C142" s="331" t="s">
        <v>89</v>
      </c>
      <c r="D142" s="332"/>
      <c r="E142" s="333">
        <v>0</v>
      </c>
      <c r="F142" s="333">
        <v>0</v>
      </c>
      <c r="G142" s="333">
        <v>200</v>
      </c>
      <c r="H142" s="534">
        <v>0</v>
      </c>
      <c r="I142" s="534">
        <v>0</v>
      </c>
    </row>
    <row r="143" spans="1:9" s="251" customFormat="1" ht="14.25" customHeight="1" x14ac:dyDescent="0.25">
      <c r="A143" s="330"/>
      <c r="B143" s="331">
        <v>322</v>
      </c>
      <c r="C143" s="331" t="s">
        <v>91</v>
      </c>
      <c r="D143" s="332"/>
      <c r="E143" s="333">
        <v>500</v>
      </c>
      <c r="F143" s="333">
        <v>250</v>
      </c>
      <c r="G143" s="333">
        <v>100</v>
      </c>
      <c r="H143" s="534">
        <f t="shared" ref="H143:H206" si="44">SUM(G143/E143)*100</f>
        <v>20</v>
      </c>
      <c r="I143" s="534">
        <f t="shared" ref="I143:I206" si="45">SUM(G143/F143)*100</f>
        <v>40</v>
      </c>
    </row>
    <row r="144" spans="1:9" s="251" customFormat="1" ht="14.25" customHeight="1" x14ac:dyDescent="0.25">
      <c r="A144" s="330"/>
      <c r="B144" s="331">
        <v>323</v>
      </c>
      <c r="C144" s="339" t="s">
        <v>90</v>
      </c>
      <c r="D144" s="332"/>
      <c r="E144" s="333">
        <v>500</v>
      </c>
      <c r="F144" s="333">
        <v>250</v>
      </c>
      <c r="G144" s="333">
        <v>200</v>
      </c>
      <c r="H144" s="534">
        <f t="shared" si="44"/>
        <v>40</v>
      </c>
      <c r="I144" s="534">
        <f t="shared" si="45"/>
        <v>80</v>
      </c>
    </row>
    <row r="145" spans="1:9" s="251" customFormat="1" ht="14.25" customHeight="1" x14ac:dyDescent="0.25">
      <c r="A145" s="330"/>
      <c r="B145" s="331"/>
      <c r="C145" s="339"/>
      <c r="D145" s="332"/>
      <c r="E145" s="333"/>
      <c r="F145" s="333"/>
      <c r="G145" s="333"/>
      <c r="H145" s="534"/>
      <c r="I145" s="534"/>
    </row>
    <row r="146" spans="1:9" s="19" customFormat="1" ht="24.75" customHeight="1" x14ac:dyDescent="0.25">
      <c r="A146" s="322" t="s">
        <v>145</v>
      </c>
      <c r="B146" s="323" t="s">
        <v>254</v>
      </c>
      <c r="C146" s="334" t="s">
        <v>255</v>
      </c>
      <c r="D146" s="324">
        <f t="shared" ref="D146" si="46">D147</f>
        <v>2000</v>
      </c>
      <c r="E146" s="325">
        <f>SUM(E147+E151)</f>
        <v>7465.6</v>
      </c>
      <c r="F146" s="325">
        <f>SUM(F147+F151)</f>
        <v>5760</v>
      </c>
      <c r="G146" s="325">
        <f>SUM(G147+G151)</f>
        <v>3900</v>
      </c>
      <c r="H146" s="532">
        <f t="shared" si="44"/>
        <v>52.239605657951138</v>
      </c>
      <c r="I146" s="532">
        <f t="shared" si="45"/>
        <v>67.708333333333343</v>
      </c>
    </row>
    <row r="147" spans="1:9" s="19" customFormat="1" ht="14.25" customHeight="1" x14ac:dyDescent="0.25">
      <c r="A147" s="326" t="s">
        <v>10</v>
      </c>
      <c r="B147" s="327">
        <v>11001</v>
      </c>
      <c r="C147" s="336" t="s">
        <v>11</v>
      </c>
      <c r="D147" s="328">
        <f t="shared" ref="D147:E147" si="47">SUM(D149)</f>
        <v>2000</v>
      </c>
      <c r="E147" s="329">
        <f t="shared" si="47"/>
        <v>3070.4</v>
      </c>
      <c r="F147" s="329">
        <f t="shared" ref="F147" si="48">SUM(F149)</f>
        <v>3110.4</v>
      </c>
      <c r="G147" s="329">
        <f>SUM(G149)</f>
        <v>2106</v>
      </c>
      <c r="H147" s="533">
        <f t="shared" si="44"/>
        <v>68.590411672746228</v>
      </c>
      <c r="I147" s="533">
        <f t="shared" si="45"/>
        <v>67.708333333333329</v>
      </c>
    </row>
    <row r="148" spans="1:9" s="251" customFormat="1" ht="14.25" customHeight="1" x14ac:dyDescent="0.25">
      <c r="A148" s="330">
        <v>3</v>
      </c>
      <c r="B148" s="331"/>
      <c r="C148" s="339"/>
      <c r="D148" s="332"/>
      <c r="E148" s="333"/>
      <c r="F148" s="333"/>
      <c r="G148" s="333"/>
      <c r="H148" s="534"/>
      <c r="I148" s="534"/>
    </row>
    <row r="149" spans="1:9" s="251" customFormat="1" ht="14.25" customHeight="1" x14ac:dyDescent="0.25">
      <c r="A149" s="330"/>
      <c r="B149" s="331">
        <v>37</v>
      </c>
      <c r="C149" s="344" t="s">
        <v>219</v>
      </c>
      <c r="D149" s="332">
        <v>2000</v>
      </c>
      <c r="E149" s="333">
        <f>SUM(E150)</f>
        <v>3070.4</v>
      </c>
      <c r="F149" s="333">
        <f>SUM(F150)</f>
        <v>3110.4</v>
      </c>
      <c r="G149" s="333">
        <f>SUM(G150)</f>
        <v>2106</v>
      </c>
      <c r="H149" s="534">
        <f t="shared" si="44"/>
        <v>68.590411672746228</v>
      </c>
      <c r="I149" s="534">
        <f t="shared" si="45"/>
        <v>67.708333333333329</v>
      </c>
    </row>
    <row r="150" spans="1:9" s="251" customFormat="1" ht="14.25" customHeight="1" x14ac:dyDescent="0.25">
      <c r="A150" s="330"/>
      <c r="B150" s="331">
        <v>372</v>
      </c>
      <c r="C150" s="344" t="s">
        <v>219</v>
      </c>
      <c r="D150" s="332"/>
      <c r="E150" s="333">
        <v>3070.4</v>
      </c>
      <c r="F150" s="333">
        <v>3110.4</v>
      </c>
      <c r="G150" s="333">
        <v>2106</v>
      </c>
      <c r="H150" s="534">
        <f t="shared" si="44"/>
        <v>68.590411672746228</v>
      </c>
      <c r="I150" s="534">
        <f t="shared" si="45"/>
        <v>67.708333333333329</v>
      </c>
    </row>
    <row r="151" spans="1:9" s="19" customFormat="1" ht="14.25" customHeight="1" x14ac:dyDescent="0.25">
      <c r="A151" s="326" t="s">
        <v>10</v>
      </c>
      <c r="B151" s="327">
        <v>52080</v>
      </c>
      <c r="C151" s="336" t="s">
        <v>256</v>
      </c>
      <c r="D151" s="328">
        <f t="shared" ref="D151:E151" si="49">SUM(D153)</f>
        <v>0</v>
      </c>
      <c r="E151" s="329">
        <f t="shared" si="49"/>
        <v>4395.2</v>
      </c>
      <c r="F151" s="329">
        <f t="shared" ref="F151" si="50">SUM(F153)</f>
        <v>2649.6</v>
      </c>
      <c r="G151" s="329">
        <f>SUM(G154)</f>
        <v>1794</v>
      </c>
      <c r="H151" s="533">
        <f t="shared" si="44"/>
        <v>40.817255187477244</v>
      </c>
      <c r="I151" s="533">
        <f t="shared" si="45"/>
        <v>67.708333333333343</v>
      </c>
    </row>
    <row r="152" spans="1:9" s="251" customFormat="1" ht="14.25" customHeight="1" x14ac:dyDescent="0.25">
      <c r="A152" s="330"/>
      <c r="B152" s="331"/>
      <c r="C152" s="331"/>
      <c r="D152" s="332"/>
      <c r="E152" s="333"/>
      <c r="F152" s="333"/>
      <c r="G152" s="333"/>
      <c r="H152" s="534"/>
      <c r="I152" s="534"/>
    </row>
    <row r="153" spans="1:9" s="251" customFormat="1" ht="14.25" customHeight="1" x14ac:dyDescent="0.25">
      <c r="A153" s="330"/>
      <c r="B153" s="331">
        <v>37</v>
      </c>
      <c r="C153" s="344" t="s">
        <v>219</v>
      </c>
      <c r="D153" s="332"/>
      <c r="E153" s="333">
        <f>SUM(E154)</f>
        <v>4395.2</v>
      </c>
      <c r="F153" s="333">
        <f>SUM(F154)</f>
        <v>2649.6</v>
      </c>
      <c r="G153" s="333">
        <f>SUM(G154)</f>
        <v>1794</v>
      </c>
      <c r="H153" s="534">
        <f t="shared" si="44"/>
        <v>40.817255187477244</v>
      </c>
      <c r="I153" s="534">
        <f t="shared" si="45"/>
        <v>67.708333333333343</v>
      </c>
    </row>
    <row r="154" spans="1:9" s="251" customFormat="1" ht="14.25" customHeight="1" x14ac:dyDescent="0.25">
      <c r="A154" s="330"/>
      <c r="B154" s="331">
        <v>372</v>
      </c>
      <c r="C154" s="344" t="s">
        <v>219</v>
      </c>
      <c r="D154" s="332"/>
      <c r="E154" s="333">
        <v>4395.2</v>
      </c>
      <c r="F154" s="333">
        <v>2649.6</v>
      </c>
      <c r="G154" s="333">
        <v>1794</v>
      </c>
      <c r="H154" s="534">
        <f t="shared" si="44"/>
        <v>40.817255187477244</v>
      </c>
      <c r="I154" s="534">
        <f t="shared" si="45"/>
        <v>67.708333333333343</v>
      </c>
    </row>
    <row r="155" spans="1:9" s="251" customFormat="1" ht="14.25" customHeight="1" x14ac:dyDescent="0.25">
      <c r="A155" s="330"/>
      <c r="B155" s="331"/>
      <c r="C155" s="339"/>
      <c r="D155" s="332"/>
      <c r="E155" s="333"/>
      <c r="F155" s="333"/>
      <c r="G155" s="333"/>
      <c r="H155" s="534"/>
      <c r="I155" s="534"/>
    </row>
    <row r="156" spans="1:9" ht="24.75" customHeight="1" x14ac:dyDescent="0.25">
      <c r="A156" s="322" t="s">
        <v>145</v>
      </c>
      <c r="B156" s="323" t="s">
        <v>80</v>
      </c>
      <c r="C156" s="334" t="s">
        <v>81</v>
      </c>
      <c r="D156" s="324">
        <f t="shared" ref="D156:F156" si="51">D157</f>
        <v>74494.290000000008</v>
      </c>
      <c r="E156" s="325">
        <f t="shared" si="51"/>
        <v>8000</v>
      </c>
      <c r="F156" s="325">
        <f t="shared" si="51"/>
        <v>10013.630000000001</v>
      </c>
      <c r="G156" s="325">
        <f>SUM(G157)</f>
        <v>16120</v>
      </c>
      <c r="H156" s="532">
        <f t="shared" si="44"/>
        <v>201.5</v>
      </c>
      <c r="I156" s="532">
        <f t="shared" si="45"/>
        <v>160.98058346473755</v>
      </c>
    </row>
    <row r="157" spans="1:9" x14ac:dyDescent="0.25">
      <c r="A157" s="326" t="s">
        <v>10</v>
      </c>
      <c r="B157" s="327">
        <v>32400</v>
      </c>
      <c r="C157" s="336" t="s">
        <v>14</v>
      </c>
      <c r="D157" s="328">
        <f>SUM(D159+D161+D166+D169)</f>
        <v>74494.290000000008</v>
      </c>
      <c r="E157" s="329">
        <f>SUM(E159+E161+E166+E169)</f>
        <v>8000</v>
      </c>
      <c r="F157" s="329">
        <f>SUM(F159+F161+F166+F169)</f>
        <v>10013.630000000001</v>
      </c>
      <c r="G157" s="329">
        <f>SUM(G161+G169)</f>
        <v>16120</v>
      </c>
      <c r="H157" s="533">
        <f t="shared" si="44"/>
        <v>201.5</v>
      </c>
      <c r="I157" s="533">
        <f t="shared" si="45"/>
        <v>160.98058346473755</v>
      </c>
    </row>
    <row r="158" spans="1:9" s="251" customFormat="1" x14ac:dyDescent="0.25">
      <c r="A158" s="330">
        <v>3</v>
      </c>
      <c r="B158" s="331"/>
      <c r="C158" s="339"/>
      <c r="D158" s="332"/>
      <c r="E158" s="333"/>
      <c r="F158" s="333"/>
      <c r="G158" s="333"/>
      <c r="H158" s="534"/>
      <c r="I158" s="534"/>
    </row>
    <row r="159" spans="1:9" s="251" customFormat="1" x14ac:dyDescent="0.25">
      <c r="A159" s="330"/>
      <c r="B159" s="331">
        <v>31</v>
      </c>
      <c r="C159" s="339" t="s">
        <v>102</v>
      </c>
      <c r="D159" s="332">
        <v>15000</v>
      </c>
      <c r="E159" s="333">
        <f>SUM(E160)</f>
        <v>0</v>
      </c>
      <c r="F159" s="333">
        <f>SUM(F160)</f>
        <v>0</v>
      </c>
      <c r="G159" s="333">
        <v>0</v>
      </c>
      <c r="H159" s="534">
        <v>0</v>
      </c>
      <c r="I159" s="534">
        <v>0</v>
      </c>
    </row>
    <row r="160" spans="1:9" s="251" customFormat="1" x14ac:dyDescent="0.2">
      <c r="A160" s="330"/>
      <c r="B160" s="331">
        <v>312</v>
      </c>
      <c r="C160" s="348" t="s">
        <v>96</v>
      </c>
      <c r="D160" s="332"/>
      <c r="E160" s="333">
        <v>0</v>
      </c>
      <c r="F160" s="333">
        <v>0</v>
      </c>
      <c r="G160" s="333">
        <v>0</v>
      </c>
      <c r="H160" s="534">
        <v>0</v>
      </c>
      <c r="I160" s="534">
        <v>0</v>
      </c>
    </row>
    <row r="161" spans="1:9" s="251" customFormat="1" x14ac:dyDescent="0.25">
      <c r="A161" s="330"/>
      <c r="B161" s="331">
        <v>32</v>
      </c>
      <c r="C161" s="331" t="s">
        <v>98</v>
      </c>
      <c r="D161" s="332">
        <v>36500</v>
      </c>
      <c r="E161" s="333">
        <f>SUM(E162:E167)</f>
        <v>8000</v>
      </c>
      <c r="F161" s="333">
        <f>SUM(F162:F165)</f>
        <v>10013.630000000001</v>
      </c>
      <c r="G161" s="333">
        <f>SUM(G162:G165)</f>
        <v>10133.630000000001</v>
      </c>
      <c r="H161" s="534">
        <f t="shared" si="44"/>
        <v>126.67037500000001</v>
      </c>
      <c r="I161" s="534">
        <f t="shared" si="45"/>
        <v>101.19836662628836</v>
      </c>
    </row>
    <row r="162" spans="1:9" s="251" customFormat="1" x14ac:dyDescent="0.25">
      <c r="A162" s="330"/>
      <c r="B162" s="331">
        <v>321</v>
      </c>
      <c r="C162" s="331" t="s">
        <v>89</v>
      </c>
      <c r="D162" s="332"/>
      <c r="E162" s="333">
        <v>3000</v>
      </c>
      <c r="F162" s="333">
        <v>1500</v>
      </c>
      <c r="G162" s="333">
        <v>2700</v>
      </c>
      <c r="H162" s="534">
        <f t="shared" si="44"/>
        <v>90</v>
      </c>
      <c r="I162" s="534">
        <f t="shared" si="45"/>
        <v>180</v>
      </c>
    </row>
    <row r="163" spans="1:9" x14ac:dyDescent="0.25">
      <c r="A163" s="347"/>
      <c r="B163" s="343">
        <v>322</v>
      </c>
      <c r="C163" s="331" t="s">
        <v>91</v>
      </c>
      <c r="D163" s="521"/>
      <c r="E163" s="346">
        <v>2000</v>
      </c>
      <c r="F163" s="346">
        <v>2813.63</v>
      </c>
      <c r="G163" s="346">
        <v>2313.63</v>
      </c>
      <c r="H163" s="534">
        <f t="shared" si="44"/>
        <v>115.68150000000001</v>
      </c>
      <c r="I163" s="534">
        <f t="shared" si="45"/>
        <v>82.229362069639578</v>
      </c>
    </row>
    <row r="164" spans="1:9" x14ac:dyDescent="0.25">
      <c r="A164" s="347"/>
      <c r="B164" s="343">
        <v>323</v>
      </c>
      <c r="C164" s="339" t="s">
        <v>90</v>
      </c>
      <c r="D164" s="521"/>
      <c r="E164" s="346">
        <v>3000</v>
      </c>
      <c r="F164" s="346">
        <v>3700</v>
      </c>
      <c r="G164" s="346">
        <v>3000</v>
      </c>
      <c r="H164" s="534">
        <f t="shared" si="44"/>
        <v>100</v>
      </c>
      <c r="I164" s="534">
        <f t="shared" si="45"/>
        <v>81.081081081081081</v>
      </c>
    </row>
    <row r="165" spans="1:9" x14ac:dyDescent="0.25">
      <c r="A165" s="347"/>
      <c r="B165" s="343">
        <v>329</v>
      </c>
      <c r="C165" s="339" t="s">
        <v>92</v>
      </c>
      <c r="D165" s="521"/>
      <c r="E165" s="346">
        <v>0</v>
      </c>
      <c r="F165" s="346">
        <v>2000</v>
      </c>
      <c r="G165" s="346">
        <v>2120</v>
      </c>
      <c r="H165" s="534">
        <v>0</v>
      </c>
      <c r="I165" s="534">
        <f t="shared" si="45"/>
        <v>106</v>
      </c>
    </row>
    <row r="166" spans="1:9" x14ac:dyDescent="0.25">
      <c r="A166" s="347"/>
      <c r="B166" s="343">
        <v>37</v>
      </c>
      <c r="C166" s="344" t="s">
        <v>219</v>
      </c>
      <c r="D166" s="345">
        <v>5494.29</v>
      </c>
      <c r="E166" s="346">
        <f>SUM(E167)</f>
        <v>0</v>
      </c>
      <c r="F166" s="346">
        <f>SUM(F167)</f>
        <v>0</v>
      </c>
      <c r="G166" s="346">
        <v>0</v>
      </c>
      <c r="H166" s="534">
        <v>0</v>
      </c>
      <c r="I166" s="534">
        <v>0</v>
      </c>
    </row>
    <row r="167" spans="1:9" x14ac:dyDescent="0.25">
      <c r="A167" s="347"/>
      <c r="B167" s="343">
        <v>372</v>
      </c>
      <c r="C167" s="344" t="s">
        <v>219</v>
      </c>
      <c r="D167" s="345"/>
      <c r="E167" s="346">
        <v>0</v>
      </c>
      <c r="F167" s="346">
        <v>0</v>
      </c>
      <c r="G167" s="346">
        <v>0</v>
      </c>
      <c r="H167" s="534">
        <v>0</v>
      </c>
      <c r="I167" s="534">
        <v>0</v>
      </c>
    </row>
    <row r="168" spans="1:9" x14ac:dyDescent="0.25">
      <c r="A168" s="347">
        <v>4</v>
      </c>
      <c r="B168" s="343"/>
      <c r="C168" s="344"/>
      <c r="D168" s="345"/>
      <c r="E168" s="346"/>
      <c r="F168" s="346"/>
      <c r="G168" s="346"/>
      <c r="H168" s="534"/>
      <c r="I168" s="534"/>
    </row>
    <row r="169" spans="1:9" x14ac:dyDescent="0.25">
      <c r="A169" s="347"/>
      <c r="B169" s="343">
        <v>42</v>
      </c>
      <c r="C169" s="344" t="s">
        <v>126</v>
      </c>
      <c r="D169" s="345">
        <v>17500</v>
      </c>
      <c r="E169" s="346">
        <f>SUM(E170)</f>
        <v>0</v>
      </c>
      <c r="F169" s="346">
        <f>SUM(F170)</f>
        <v>0</v>
      </c>
      <c r="G169" s="346">
        <f>SUM(G170)</f>
        <v>5986.37</v>
      </c>
      <c r="H169" s="534">
        <v>0</v>
      </c>
      <c r="I169" s="534">
        <v>0</v>
      </c>
    </row>
    <row r="170" spans="1:9" x14ac:dyDescent="0.25">
      <c r="A170" s="347"/>
      <c r="B170" s="343">
        <v>422</v>
      </c>
      <c r="C170" s="344" t="s">
        <v>126</v>
      </c>
      <c r="D170" s="345"/>
      <c r="E170" s="346">
        <v>0</v>
      </c>
      <c r="F170" s="346">
        <v>0</v>
      </c>
      <c r="G170" s="346">
        <v>5986.37</v>
      </c>
      <c r="H170" s="534">
        <v>0</v>
      </c>
      <c r="I170" s="534">
        <v>0</v>
      </c>
    </row>
    <row r="171" spans="1:9" x14ac:dyDescent="0.25">
      <c r="A171" s="347"/>
      <c r="B171" s="343"/>
      <c r="C171" s="344"/>
      <c r="D171" s="345"/>
      <c r="E171" s="346"/>
      <c r="F171" s="346"/>
      <c r="G171" s="346"/>
      <c r="H171" s="534"/>
      <c r="I171" s="534"/>
    </row>
    <row r="172" spans="1:9" ht="27.75" customHeight="1" x14ac:dyDescent="0.25">
      <c r="A172" s="322" t="s">
        <v>145</v>
      </c>
      <c r="B172" s="323" t="s">
        <v>259</v>
      </c>
      <c r="C172" s="334" t="s">
        <v>260</v>
      </c>
      <c r="D172" s="324">
        <f>SUM(D173+D180)</f>
        <v>9998.2800000000007</v>
      </c>
      <c r="E172" s="325">
        <f>SUM(E173)</f>
        <v>300</v>
      </c>
      <c r="F172" s="325">
        <v>0</v>
      </c>
      <c r="G172" s="325">
        <f>SUM(G176)</f>
        <v>0</v>
      </c>
      <c r="H172" s="532">
        <f t="shared" si="44"/>
        <v>0</v>
      </c>
      <c r="I172" s="532">
        <v>0</v>
      </c>
    </row>
    <row r="173" spans="1:9" x14ac:dyDescent="0.25">
      <c r="A173" s="326" t="s">
        <v>10</v>
      </c>
      <c r="B173" s="327">
        <v>53080</v>
      </c>
      <c r="C173" s="336" t="s">
        <v>261</v>
      </c>
      <c r="D173" s="328">
        <f t="shared" ref="D173" si="52">SUM(D175)</f>
        <v>9998.2800000000007</v>
      </c>
      <c r="E173" s="329">
        <f>SUM(E176)</f>
        <v>300</v>
      </c>
      <c r="F173" s="329">
        <v>0</v>
      </c>
      <c r="G173" s="329">
        <f>SUM(G176)</f>
        <v>0</v>
      </c>
      <c r="H173" s="533">
        <f t="shared" si="44"/>
        <v>0</v>
      </c>
      <c r="I173" s="533">
        <v>0</v>
      </c>
    </row>
    <row r="174" spans="1:9" x14ac:dyDescent="0.25">
      <c r="A174" s="330">
        <v>3</v>
      </c>
      <c r="B174" s="331"/>
      <c r="C174" s="339"/>
      <c r="D174" s="332"/>
      <c r="E174" s="333"/>
      <c r="F174" s="333"/>
      <c r="G174" s="333"/>
      <c r="H174" s="534"/>
      <c r="I174" s="534"/>
    </row>
    <row r="175" spans="1:9" x14ac:dyDescent="0.25">
      <c r="A175" s="330"/>
      <c r="B175" s="331">
        <v>32</v>
      </c>
      <c r="C175" s="331" t="s">
        <v>98</v>
      </c>
      <c r="D175" s="332">
        <v>9998.2800000000007</v>
      </c>
      <c r="E175" s="333">
        <f>SUM(E176)</f>
        <v>300</v>
      </c>
      <c r="F175" s="333">
        <v>0</v>
      </c>
      <c r="G175" s="333">
        <f>SUM(G176:G179)</f>
        <v>0</v>
      </c>
      <c r="H175" s="534">
        <f t="shared" si="44"/>
        <v>0</v>
      </c>
      <c r="I175" s="534">
        <v>0</v>
      </c>
    </row>
    <row r="176" spans="1:9" x14ac:dyDescent="0.25">
      <c r="A176" s="330"/>
      <c r="B176" s="331">
        <v>321</v>
      </c>
      <c r="C176" s="331" t="s">
        <v>89</v>
      </c>
      <c r="D176" s="332"/>
      <c r="E176" s="333">
        <v>300</v>
      </c>
      <c r="F176" s="333"/>
      <c r="G176" s="333">
        <v>0</v>
      </c>
      <c r="H176" s="534">
        <f t="shared" si="44"/>
        <v>0</v>
      </c>
      <c r="I176" s="534">
        <v>0</v>
      </c>
    </row>
    <row r="177" spans="1:9" x14ac:dyDescent="0.25">
      <c r="A177" s="330"/>
      <c r="B177" s="331">
        <v>322</v>
      </c>
      <c r="C177" s="339" t="s">
        <v>244</v>
      </c>
      <c r="D177" s="332"/>
      <c r="E177" s="333">
        <v>0</v>
      </c>
      <c r="F177" s="333">
        <v>0</v>
      </c>
      <c r="G177" s="333">
        <v>0</v>
      </c>
      <c r="H177" s="534">
        <v>0</v>
      </c>
      <c r="I177" s="534">
        <v>0</v>
      </c>
    </row>
    <row r="178" spans="1:9" x14ac:dyDescent="0.25">
      <c r="A178" s="330"/>
      <c r="B178" s="331">
        <v>323</v>
      </c>
      <c r="C178" s="339" t="s">
        <v>90</v>
      </c>
      <c r="D178" s="332"/>
      <c r="E178" s="333">
        <v>0</v>
      </c>
      <c r="F178" s="333">
        <v>0</v>
      </c>
      <c r="G178" s="333">
        <v>0</v>
      </c>
      <c r="H178" s="534">
        <v>0</v>
      </c>
      <c r="I178" s="534">
        <v>0</v>
      </c>
    </row>
    <row r="179" spans="1:9" x14ac:dyDescent="0.25">
      <c r="A179" s="330"/>
      <c r="B179" s="331">
        <v>329</v>
      </c>
      <c r="C179" s="339" t="s">
        <v>262</v>
      </c>
      <c r="D179" s="332"/>
      <c r="E179" s="333">
        <v>0</v>
      </c>
      <c r="F179" s="333">
        <v>0</v>
      </c>
      <c r="G179" s="333">
        <v>0</v>
      </c>
      <c r="H179" s="534">
        <v>0</v>
      </c>
      <c r="I179" s="534">
        <v>0</v>
      </c>
    </row>
    <row r="180" spans="1:9" x14ac:dyDescent="0.25">
      <c r="A180" s="347"/>
      <c r="B180" s="343"/>
      <c r="C180" s="344"/>
      <c r="D180" s="345"/>
      <c r="E180" s="346"/>
      <c r="F180" s="346"/>
      <c r="G180" s="346"/>
      <c r="H180" s="534"/>
      <c r="I180" s="534"/>
    </row>
    <row r="181" spans="1:9" ht="24.75" customHeight="1" x14ac:dyDescent="0.25">
      <c r="A181" s="322" t="s">
        <v>145</v>
      </c>
      <c r="B181" s="323" t="s">
        <v>82</v>
      </c>
      <c r="C181" s="334" t="s">
        <v>83</v>
      </c>
      <c r="D181" s="324">
        <f>SUM(D182+D190)</f>
        <v>11498.28</v>
      </c>
      <c r="E181" s="325">
        <f>SUM(E182+E190)</f>
        <v>1600</v>
      </c>
      <c r="F181" s="325">
        <f>SUM(F182+F190)</f>
        <v>1600</v>
      </c>
      <c r="G181" s="325">
        <f>SUM(G182+G190)</f>
        <v>1600.0000000000002</v>
      </c>
      <c r="H181" s="532">
        <f t="shared" si="44"/>
        <v>100.00000000000003</v>
      </c>
      <c r="I181" s="532">
        <f t="shared" si="45"/>
        <v>100.00000000000003</v>
      </c>
    </row>
    <row r="182" spans="1:9" x14ac:dyDescent="0.25">
      <c r="A182" s="326" t="s">
        <v>10</v>
      </c>
      <c r="B182" s="327">
        <v>11001</v>
      </c>
      <c r="C182" s="336" t="s">
        <v>11</v>
      </c>
      <c r="D182" s="328">
        <f t="shared" ref="D182:E182" si="53">SUM(D184)</f>
        <v>9998.2800000000007</v>
      </c>
      <c r="E182" s="329">
        <f t="shared" si="53"/>
        <v>1600</v>
      </c>
      <c r="F182" s="329">
        <f t="shared" ref="F182" si="54">SUM(F184)</f>
        <v>1600</v>
      </c>
      <c r="G182" s="329">
        <f>SUM(G184)</f>
        <v>1600.0000000000002</v>
      </c>
      <c r="H182" s="533">
        <f t="shared" si="44"/>
        <v>100.00000000000003</v>
      </c>
      <c r="I182" s="533">
        <f t="shared" si="45"/>
        <v>100.00000000000003</v>
      </c>
    </row>
    <row r="183" spans="1:9" s="251" customFormat="1" x14ac:dyDescent="0.25">
      <c r="A183" s="330">
        <v>3</v>
      </c>
      <c r="B183" s="331"/>
      <c r="C183" s="339"/>
      <c r="D183" s="332"/>
      <c r="E183" s="333"/>
      <c r="F183" s="333"/>
      <c r="G183" s="333"/>
      <c r="H183" s="534"/>
      <c r="I183" s="534"/>
    </row>
    <row r="184" spans="1:9" s="251" customFormat="1" x14ac:dyDescent="0.25">
      <c r="A184" s="330"/>
      <c r="B184" s="331">
        <v>32</v>
      </c>
      <c r="C184" s="331" t="s">
        <v>98</v>
      </c>
      <c r="D184" s="332">
        <v>9998.2800000000007</v>
      </c>
      <c r="E184" s="333">
        <f>SUM(E185:E189)</f>
        <v>1600</v>
      </c>
      <c r="F184" s="333">
        <f>SUM(F185:F189)</f>
        <v>1600</v>
      </c>
      <c r="G184" s="333">
        <f>SUM(G185:G189)</f>
        <v>1600.0000000000002</v>
      </c>
      <c r="H184" s="534">
        <f t="shared" si="44"/>
        <v>100.00000000000003</v>
      </c>
      <c r="I184" s="534">
        <f t="shared" si="45"/>
        <v>100.00000000000003</v>
      </c>
    </row>
    <row r="185" spans="1:9" s="251" customFormat="1" x14ac:dyDescent="0.25">
      <c r="A185" s="330"/>
      <c r="B185" s="331">
        <v>321</v>
      </c>
      <c r="C185" s="331" t="s">
        <v>89</v>
      </c>
      <c r="D185" s="332"/>
      <c r="E185" s="333">
        <v>300</v>
      </c>
      <c r="F185" s="333">
        <v>150</v>
      </c>
      <c r="G185" s="333">
        <v>84.6</v>
      </c>
      <c r="H185" s="534">
        <f t="shared" si="44"/>
        <v>28.199999999999996</v>
      </c>
      <c r="I185" s="534">
        <f t="shared" si="45"/>
        <v>56.399999999999991</v>
      </c>
    </row>
    <row r="186" spans="1:9" s="251" customFormat="1" x14ac:dyDescent="0.25">
      <c r="A186" s="330"/>
      <c r="B186" s="331">
        <v>322</v>
      </c>
      <c r="C186" s="339" t="s">
        <v>244</v>
      </c>
      <c r="D186" s="332"/>
      <c r="E186" s="333">
        <v>500</v>
      </c>
      <c r="F186" s="333">
        <v>100</v>
      </c>
      <c r="G186" s="333">
        <v>172.74</v>
      </c>
      <c r="H186" s="534">
        <f t="shared" si="44"/>
        <v>34.548000000000002</v>
      </c>
      <c r="I186" s="534">
        <f t="shared" si="45"/>
        <v>172.74</v>
      </c>
    </row>
    <row r="187" spans="1:9" s="251" customFormat="1" x14ac:dyDescent="0.25">
      <c r="A187" s="330"/>
      <c r="B187" s="331">
        <v>323</v>
      </c>
      <c r="C187" s="339" t="s">
        <v>90</v>
      </c>
      <c r="D187" s="332"/>
      <c r="E187" s="333">
        <v>500</v>
      </c>
      <c r="F187" s="333">
        <v>1270</v>
      </c>
      <c r="G187" s="333">
        <v>1115</v>
      </c>
      <c r="H187" s="534">
        <f t="shared" si="44"/>
        <v>223</v>
      </c>
      <c r="I187" s="534">
        <f t="shared" si="45"/>
        <v>87.795275590551185</v>
      </c>
    </row>
    <row r="188" spans="1:9" s="251" customFormat="1" x14ac:dyDescent="0.25">
      <c r="A188" s="330"/>
      <c r="B188" s="331">
        <v>324</v>
      </c>
      <c r="C188" s="339" t="s">
        <v>242</v>
      </c>
      <c r="D188" s="332"/>
      <c r="E188" s="333">
        <v>0</v>
      </c>
      <c r="F188" s="333">
        <v>0</v>
      </c>
      <c r="G188" s="333">
        <v>0</v>
      </c>
      <c r="H188" s="534">
        <v>0</v>
      </c>
      <c r="I188" s="534">
        <v>0</v>
      </c>
    </row>
    <row r="189" spans="1:9" s="251" customFormat="1" x14ac:dyDescent="0.25">
      <c r="A189" s="330"/>
      <c r="B189" s="331">
        <v>329</v>
      </c>
      <c r="C189" s="339" t="s">
        <v>239</v>
      </c>
      <c r="D189" s="332"/>
      <c r="E189" s="333">
        <v>300</v>
      </c>
      <c r="F189" s="333">
        <v>80</v>
      </c>
      <c r="G189" s="333">
        <v>227.66</v>
      </c>
      <c r="H189" s="534">
        <f t="shared" si="44"/>
        <v>75.88666666666667</v>
      </c>
      <c r="I189" s="534">
        <f t="shared" si="45"/>
        <v>284.57499999999999</v>
      </c>
    </row>
    <row r="190" spans="1:9" x14ac:dyDescent="0.25">
      <c r="A190" s="326" t="s">
        <v>10</v>
      </c>
      <c r="B190" s="327">
        <v>55042</v>
      </c>
      <c r="C190" s="336" t="s">
        <v>193</v>
      </c>
      <c r="D190" s="328">
        <f t="shared" ref="D190:E190" si="55">SUM(D192)</f>
        <v>1500</v>
      </c>
      <c r="E190" s="329">
        <f t="shared" si="55"/>
        <v>0</v>
      </c>
      <c r="F190" s="329">
        <f t="shared" ref="F190" si="56">SUM(F192)</f>
        <v>0</v>
      </c>
      <c r="G190" s="329">
        <f>SUM(G193)</f>
        <v>0</v>
      </c>
      <c r="H190" s="533">
        <v>0</v>
      </c>
      <c r="I190" s="533">
        <v>0</v>
      </c>
    </row>
    <row r="191" spans="1:9" s="251" customFormat="1" x14ac:dyDescent="0.25">
      <c r="A191" s="330">
        <v>3</v>
      </c>
      <c r="B191" s="331"/>
      <c r="C191" s="339"/>
      <c r="D191" s="332"/>
      <c r="E191" s="333"/>
      <c r="F191" s="333"/>
      <c r="G191" s="333"/>
      <c r="H191" s="534"/>
      <c r="I191" s="534"/>
    </row>
    <row r="192" spans="1:9" s="251" customFormat="1" x14ac:dyDescent="0.25">
      <c r="A192" s="330"/>
      <c r="B192" s="331">
        <v>32</v>
      </c>
      <c r="C192" s="331" t="s">
        <v>98</v>
      </c>
      <c r="D192" s="332">
        <v>1500</v>
      </c>
      <c r="E192" s="333">
        <f>SUM(E193:E194)</f>
        <v>0</v>
      </c>
      <c r="F192" s="333">
        <f>SUM(F193:F194)</f>
        <v>0</v>
      </c>
      <c r="G192" s="333">
        <f>SUM(G193:G194)</f>
        <v>0</v>
      </c>
      <c r="H192" s="534">
        <v>0</v>
      </c>
      <c r="I192" s="534">
        <v>0</v>
      </c>
    </row>
    <row r="193" spans="1:9" s="251" customFormat="1" x14ac:dyDescent="0.25">
      <c r="A193" s="374"/>
      <c r="B193" s="375">
        <v>321</v>
      </c>
      <c r="C193" s="331" t="s">
        <v>89</v>
      </c>
      <c r="D193" s="522"/>
      <c r="E193" s="412">
        <v>0</v>
      </c>
      <c r="F193" s="412">
        <v>0</v>
      </c>
      <c r="G193" s="412">
        <v>0</v>
      </c>
      <c r="H193" s="534">
        <v>0</v>
      </c>
      <c r="I193" s="534">
        <v>0</v>
      </c>
    </row>
    <row r="194" spans="1:9" s="251" customFormat="1" x14ac:dyDescent="0.25">
      <c r="A194" s="374"/>
      <c r="B194" s="375">
        <v>323</v>
      </c>
      <c r="C194" s="339" t="s">
        <v>90</v>
      </c>
      <c r="D194" s="522"/>
      <c r="E194" s="412">
        <v>0</v>
      </c>
      <c r="F194" s="412">
        <v>0</v>
      </c>
      <c r="G194" s="412">
        <v>0</v>
      </c>
      <c r="H194" s="534">
        <v>0</v>
      </c>
      <c r="I194" s="534">
        <v>0</v>
      </c>
    </row>
    <row r="195" spans="1:9" s="251" customFormat="1" ht="23.25" customHeight="1" x14ac:dyDescent="0.25">
      <c r="A195" s="322" t="s">
        <v>145</v>
      </c>
      <c r="B195" s="323" t="s">
        <v>328</v>
      </c>
      <c r="C195" s="334" t="s">
        <v>329</v>
      </c>
      <c r="D195" s="324">
        <f>SUM(D197+D204)</f>
        <v>0</v>
      </c>
      <c r="E195" s="325">
        <f>SUM(E197+E204)</f>
        <v>0</v>
      </c>
      <c r="F195" s="325">
        <f>SUM(F197+F204)</f>
        <v>0</v>
      </c>
      <c r="G195" s="325">
        <f>SUM(G198)</f>
        <v>215</v>
      </c>
      <c r="H195" s="532">
        <v>0</v>
      </c>
      <c r="I195" s="532">
        <v>0</v>
      </c>
    </row>
    <row r="196" spans="1:9" s="251" customFormat="1" ht="15.75" customHeight="1" x14ac:dyDescent="0.25">
      <c r="A196" s="326" t="s">
        <v>10</v>
      </c>
      <c r="B196" s="327">
        <v>53082</v>
      </c>
      <c r="C196" s="336" t="s">
        <v>209</v>
      </c>
      <c r="D196" s="328">
        <f t="shared" ref="D196:E196" si="57">SUM(D198)</f>
        <v>0</v>
      </c>
      <c r="E196" s="329">
        <f t="shared" si="57"/>
        <v>0</v>
      </c>
      <c r="F196" s="329">
        <f t="shared" ref="F196" si="58">SUM(F198)</f>
        <v>0</v>
      </c>
      <c r="G196" s="329">
        <f>SUM(G198)</f>
        <v>215</v>
      </c>
      <c r="H196" s="533">
        <v>0</v>
      </c>
      <c r="I196" s="533">
        <v>0</v>
      </c>
    </row>
    <row r="197" spans="1:9" s="251" customFormat="1" x14ac:dyDescent="0.25">
      <c r="A197" s="374">
        <v>3</v>
      </c>
      <c r="B197" s="375"/>
      <c r="C197" s="423"/>
      <c r="D197" s="522"/>
      <c r="E197" s="412"/>
      <c r="F197" s="412"/>
      <c r="G197" s="412"/>
      <c r="H197" s="534"/>
      <c r="I197" s="534"/>
    </row>
    <row r="198" spans="1:9" s="251" customFormat="1" x14ac:dyDescent="0.2">
      <c r="A198" s="374"/>
      <c r="B198" s="375">
        <v>31</v>
      </c>
      <c r="C198" s="348" t="s">
        <v>102</v>
      </c>
      <c r="D198" s="522"/>
      <c r="E198" s="412">
        <f>SUM(E199:E200)</f>
        <v>0</v>
      </c>
      <c r="F198" s="412">
        <f>SUM(F199:F200)</f>
        <v>0</v>
      </c>
      <c r="G198" s="412">
        <f>SUM(G199:G200)</f>
        <v>215</v>
      </c>
      <c r="H198" s="534">
        <v>0</v>
      </c>
      <c r="I198" s="534">
        <v>0</v>
      </c>
    </row>
    <row r="199" spans="1:9" s="251" customFormat="1" x14ac:dyDescent="0.2">
      <c r="A199" s="374"/>
      <c r="B199" s="375">
        <v>311</v>
      </c>
      <c r="C199" s="407" t="s">
        <v>102</v>
      </c>
      <c r="D199" s="522"/>
      <c r="E199" s="412">
        <v>0</v>
      </c>
      <c r="F199" s="412">
        <v>0</v>
      </c>
      <c r="G199" s="412">
        <v>147.63999999999999</v>
      </c>
      <c r="H199" s="534">
        <v>0</v>
      </c>
      <c r="I199" s="534">
        <v>0</v>
      </c>
    </row>
    <row r="200" spans="1:9" s="251" customFormat="1" x14ac:dyDescent="0.2">
      <c r="A200" s="374"/>
      <c r="B200" s="375">
        <v>313</v>
      </c>
      <c r="C200" s="407" t="s">
        <v>241</v>
      </c>
      <c r="D200" s="522"/>
      <c r="E200" s="412">
        <v>0</v>
      </c>
      <c r="F200" s="412">
        <v>0</v>
      </c>
      <c r="G200" s="412">
        <v>67.36</v>
      </c>
      <c r="H200" s="534">
        <v>0</v>
      </c>
      <c r="I200" s="534">
        <v>0</v>
      </c>
    </row>
    <row r="201" spans="1:9" ht="44.25" customHeight="1" x14ac:dyDescent="0.25">
      <c r="A201" s="357">
        <v>2302</v>
      </c>
      <c r="B201" s="357" t="s">
        <v>16</v>
      </c>
      <c r="C201" s="358" t="s">
        <v>79</v>
      </c>
      <c r="D201" s="519">
        <f t="shared" ref="D201" si="59">SUM(D202)</f>
        <v>2000</v>
      </c>
      <c r="E201" s="413">
        <f>SUM(E202+E208)</f>
        <v>600</v>
      </c>
      <c r="F201" s="413">
        <f>SUM(F202+F208)</f>
        <v>500.69</v>
      </c>
      <c r="G201" s="413">
        <f>SUM(G202+G208)</f>
        <v>200.69</v>
      </c>
      <c r="H201" s="534">
        <f t="shared" si="44"/>
        <v>33.448333333333338</v>
      </c>
      <c r="I201" s="534">
        <f t="shared" si="45"/>
        <v>40.082685893467016</v>
      </c>
    </row>
    <row r="202" spans="1:9" ht="24.75" customHeight="1" x14ac:dyDescent="0.25">
      <c r="A202" s="322" t="s">
        <v>145</v>
      </c>
      <c r="B202" s="323" t="s">
        <v>207</v>
      </c>
      <c r="C202" s="334" t="s">
        <v>208</v>
      </c>
      <c r="D202" s="324">
        <f t="shared" ref="D202:F202" si="60">D203</f>
        <v>2000</v>
      </c>
      <c r="E202" s="325">
        <f t="shared" si="60"/>
        <v>300</v>
      </c>
      <c r="F202" s="325">
        <f t="shared" si="60"/>
        <v>300</v>
      </c>
      <c r="G202" s="325">
        <f>SUM(G203)</f>
        <v>0</v>
      </c>
      <c r="H202" s="532">
        <f t="shared" si="44"/>
        <v>0</v>
      </c>
      <c r="I202" s="532">
        <f t="shared" si="45"/>
        <v>0</v>
      </c>
    </row>
    <row r="203" spans="1:9" x14ac:dyDescent="0.25">
      <c r="A203" s="326" t="s">
        <v>10</v>
      </c>
      <c r="B203" s="327">
        <v>53082</v>
      </c>
      <c r="C203" s="336" t="s">
        <v>209</v>
      </c>
      <c r="D203" s="328">
        <f t="shared" ref="D203:E203" si="61">SUM(D205)</f>
        <v>2000</v>
      </c>
      <c r="E203" s="329">
        <f t="shared" si="61"/>
        <v>300</v>
      </c>
      <c r="F203" s="329">
        <f t="shared" ref="F203" si="62">SUM(F205)</f>
        <v>300</v>
      </c>
      <c r="G203" s="329">
        <f>SUM(G205)</f>
        <v>0</v>
      </c>
      <c r="H203" s="533">
        <f t="shared" si="44"/>
        <v>0</v>
      </c>
      <c r="I203" s="533">
        <f t="shared" si="45"/>
        <v>0</v>
      </c>
    </row>
    <row r="204" spans="1:9" s="20" customFormat="1" ht="15" x14ac:dyDescent="0.2">
      <c r="A204" s="365">
        <v>4</v>
      </c>
      <c r="B204" s="348"/>
      <c r="C204" s="348"/>
      <c r="D204" s="520"/>
      <c r="E204" s="346"/>
      <c r="F204" s="346"/>
      <c r="G204" s="346"/>
      <c r="H204" s="534"/>
      <c r="I204" s="534"/>
    </row>
    <row r="205" spans="1:9" x14ac:dyDescent="0.25">
      <c r="A205" s="342"/>
      <c r="B205" s="343">
        <v>42</v>
      </c>
      <c r="C205" s="344" t="s">
        <v>210</v>
      </c>
      <c r="D205" s="345">
        <v>2000</v>
      </c>
      <c r="E205" s="346">
        <f>SUM(E206)</f>
        <v>300</v>
      </c>
      <c r="F205" s="346">
        <f>SUM(F206)</f>
        <v>300</v>
      </c>
      <c r="G205" s="346">
        <f>SUM(G206)</f>
        <v>0</v>
      </c>
      <c r="H205" s="534">
        <f t="shared" si="44"/>
        <v>0</v>
      </c>
      <c r="I205" s="534">
        <f t="shared" si="45"/>
        <v>0</v>
      </c>
    </row>
    <row r="206" spans="1:9" x14ac:dyDescent="0.25">
      <c r="A206" s="381"/>
      <c r="B206" s="382">
        <v>424</v>
      </c>
      <c r="C206" s="344" t="s">
        <v>210</v>
      </c>
      <c r="D206" s="523"/>
      <c r="E206" s="414">
        <v>300</v>
      </c>
      <c r="F206" s="414">
        <v>300</v>
      </c>
      <c r="G206" s="414">
        <v>0</v>
      </c>
      <c r="H206" s="534">
        <f t="shared" si="44"/>
        <v>0</v>
      </c>
      <c r="I206" s="534">
        <f t="shared" si="45"/>
        <v>0</v>
      </c>
    </row>
    <row r="207" spans="1:9" x14ac:dyDescent="0.25">
      <c r="A207" s="381"/>
      <c r="B207" s="382"/>
      <c r="C207" s="424"/>
      <c r="D207" s="523"/>
      <c r="E207" s="414"/>
      <c r="F207" s="414"/>
      <c r="G207" s="414"/>
      <c r="H207" s="534"/>
      <c r="I207" s="534"/>
    </row>
    <row r="208" spans="1:9" ht="24.75" customHeight="1" x14ac:dyDescent="0.25">
      <c r="A208" s="322" t="s">
        <v>145</v>
      </c>
      <c r="B208" s="323" t="s">
        <v>245</v>
      </c>
      <c r="C208" s="334" t="s">
        <v>246</v>
      </c>
      <c r="D208" s="324">
        <f t="shared" ref="D208:F208" si="63">D209</f>
        <v>2000</v>
      </c>
      <c r="E208" s="325">
        <f t="shared" si="63"/>
        <v>300</v>
      </c>
      <c r="F208" s="325">
        <f t="shared" si="63"/>
        <v>200.69</v>
      </c>
      <c r="G208" s="325">
        <f>SUM(G211)</f>
        <v>200.69</v>
      </c>
      <c r="H208" s="532">
        <f t="shared" ref="H208:H262" si="64">SUM(G208/E208)*100</f>
        <v>66.896666666666675</v>
      </c>
      <c r="I208" s="532">
        <f t="shared" ref="I208:I257" si="65">SUM(G208/F208)*100</f>
        <v>100</v>
      </c>
    </row>
    <row r="209" spans="1:9" x14ac:dyDescent="0.25">
      <c r="A209" s="326" t="s">
        <v>10</v>
      </c>
      <c r="B209" s="327">
        <v>53102</v>
      </c>
      <c r="C209" s="336" t="s">
        <v>247</v>
      </c>
      <c r="D209" s="328">
        <f t="shared" ref="D209:F209" si="66">SUM(D211)</f>
        <v>2000</v>
      </c>
      <c r="E209" s="329">
        <f t="shared" si="66"/>
        <v>300</v>
      </c>
      <c r="F209" s="329">
        <f t="shared" si="66"/>
        <v>200.69</v>
      </c>
      <c r="G209" s="329">
        <f>SUM(G211)</f>
        <v>200.69</v>
      </c>
      <c r="H209" s="533">
        <f t="shared" si="64"/>
        <v>66.896666666666675</v>
      </c>
      <c r="I209" s="533">
        <f t="shared" si="65"/>
        <v>100</v>
      </c>
    </row>
    <row r="210" spans="1:9" s="20" customFormat="1" ht="15" x14ac:dyDescent="0.2">
      <c r="A210" s="365">
        <v>3</v>
      </c>
      <c r="B210" s="348"/>
      <c r="C210" s="348"/>
      <c r="D210" s="520"/>
      <c r="E210" s="346"/>
      <c r="F210" s="346"/>
      <c r="G210" s="346"/>
      <c r="H210" s="534"/>
      <c r="I210" s="534"/>
    </row>
    <row r="211" spans="1:9" x14ac:dyDescent="0.25">
      <c r="A211" s="342"/>
      <c r="B211" s="343">
        <v>38</v>
      </c>
      <c r="C211" s="344" t="s">
        <v>248</v>
      </c>
      <c r="D211" s="345">
        <v>2000</v>
      </c>
      <c r="E211" s="346">
        <f>SUM(E212)</f>
        <v>300</v>
      </c>
      <c r="F211" s="346">
        <f>SUM(F212)</f>
        <v>200.69</v>
      </c>
      <c r="G211" s="346">
        <v>200.69</v>
      </c>
      <c r="H211" s="534">
        <f t="shared" si="64"/>
        <v>66.896666666666675</v>
      </c>
      <c r="I211" s="534">
        <f t="shared" si="65"/>
        <v>100</v>
      </c>
    </row>
    <row r="212" spans="1:9" x14ac:dyDescent="0.25">
      <c r="A212" s="381"/>
      <c r="B212" s="382">
        <v>381</v>
      </c>
      <c r="C212" s="344" t="s">
        <v>248</v>
      </c>
      <c r="D212" s="523"/>
      <c r="E212" s="414">
        <v>300</v>
      </c>
      <c r="F212" s="414">
        <v>200.69</v>
      </c>
      <c r="G212" s="414">
        <v>200.69</v>
      </c>
      <c r="H212" s="534">
        <f t="shared" si="64"/>
        <v>66.896666666666675</v>
      </c>
      <c r="I212" s="534">
        <f t="shared" si="65"/>
        <v>100</v>
      </c>
    </row>
    <row r="213" spans="1:9" x14ac:dyDescent="0.25">
      <c r="A213" s="381"/>
      <c r="B213" s="382"/>
      <c r="C213" s="424"/>
      <c r="D213" s="523"/>
      <c r="E213" s="414"/>
      <c r="F213" s="414"/>
      <c r="G213" s="414"/>
      <c r="H213" s="534"/>
      <c r="I213" s="534"/>
    </row>
    <row r="214" spans="1:9" ht="43.5" customHeight="1" x14ac:dyDescent="0.25">
      <c r="A214" s="357">
        <v>2402</v>
      </c>
      <c r="B214" s="357" t="s">
        <v>16</v>
      </c>
      <c r="C214" s="358" t="s">
        <v>249</v>
      </c>
      <c r="D214" s="519">
        <f t="shared" ref="D214:E214" si="67">SUM(D215)</f>
        <v>608950.31999999995</v>
      </c>
      <c r="E214" s="413">
        <f t="shared" si="67"/>
        <v>0</v>
      </c>
      <c r="F214" s="413">
        <f t="shared" ref="F214" si="68">SUM(F215)</f>
        <v>3417.86</v>
      </c>
      <c r="G214" s="413">
        <f>SUM(G216)</f>
        <v>3417.86</v>
      </c>
      <c r="H214" s="534">
        <v>0</v>
      </c>
      <c r="I214" s="534">
        <f t="shared" si="65"/>
        <v>100</v>
      </c>
    </row>
    <row r="215" spans="1:9" s="19" customFormat="1" ht="24.75" customHeight="1" x14ac:dyDescent="0.25">
      <c r="A215" s="322" t="s">
        <v>145</v>
      </c>
      <c r="B215" s="323" t="s">
        <v>250</v>
      </c>
      <c r="C215" s="334" t="s">
        <v>251</v>
      </c>
      <c r="D215" s="324">
        <f t="shared" ref="D215:F215" si="69">D216</f>
        <v>608950.31999999995</v>
      </c>
      <c r="E215" s="325">
        <f t="shared" si="69"/>
        <v>0</v>
      </c>
      <c r="F215" s="325">
        <f t="shared" si="69"/>
        <v>3417.86</v>
      </c>
      <c r="G215" s="325">
        <f>SUM(G218)</f>
        <v>3417.86</v>
      </c>
      <c r="H215" s="532">
        <v>0</v>
      </c>
      <c r="I215" s="532">
        <f t="shared" si="65"/>
        <v>100</v>
      </c>
    </row>
    <row r="216" spans="1:9" s="19" customFormat="1" x14ac:dyDescent="0.25">
      <c r="A216" s="326" t="s">
        <v>10</v>
      </c>
      <c r="B216" s="327">
        <v>48007</v>
      </c>
      <c r="C216" s="336" t="s">
        <v>252</v>
      </c>
      <c r="D216" s="328">
        <f t="shared" ref="D216:F216" si="70">SUM(D218)</f>
        <v>608950.31999999995</v>
      </c>
      <c r="E216" s="329">
        <f t="shared" si="70"/>
        <v>0</v>
      </c>
      <c r="F216" s="329">
        <f t="shared" si="70"/>
        <v>3417.86</v>
      </c>
      <c r="G216" s="329">
        <f>SUM(G218)</f>
        <v>3417.86</v>
      </c>
      <c r="H216" s="533">
        <v>0</v>
      </c>
      <c r="I216" s="533">
        <f t="shared" si="65"/>
        <v>100</v>
      </c>
    </row>
    <row r="217" spans="1:9" s="19" customFormat="1" x14ac:dyDescent="0.2">
      <c r="A217" s="385">
        <v>3</v>
      </c>
      <c r="B217" s="348"/>
      <c r="C217" s="348"/>
      <c r="D217" s="523"/>
      <c r="E217" s="415"/>
      <c r="F217" s="415"/>
      <c r="G217" s="415"/>
      <c r="H217" s="534"/>
      <c r="I217" s="534"/>
    </row>
    <row r="218" spans="1:9" x14ac:dyDescent="0.2">
      <c r="A218" s="381"/>
      <c r="B218" s="382">
        <v>32</v>
      </c>
      <c r="C218" s="348" t="s">
        <v>253</v>
      </c>
      <c r="D218" s="523">
        <v>608950.31999999995</v>
      </c>
      <c r="E218" s="346">
        <v>0</v>
      </c>
      <c r="F218" s="346">
        <f>SUM(F219)</f>
        <v>3417.86</v>
      </c>
      <c r="G218" s="346">
        <f>SUM(G219)</f>
        <v>3417.86</v>
      </c>
      <c r="H218" s="534">
        <v>0</v>
      </c>
      <c r="I218" s="534">
        <f t="shared" si="65"/>
        <v>100</v>
      </c>
    </row>
    <row r="219" spans="1:9" x14ac:dyDescent="0.2">
      <c r="A219" s="381"/>
      <c r="B219" s="382">
        <v>323</v>
      </c>
      <c r="C219" s="348" t="s">
        <v>253</v>
      </c>
      <c r="D219" s="523"/>
      <c r="E219" s="346">
        <v>0</v>
      </c>
      <c r="F219" s="346">
        <v>3417.86</v>
      </c>
      <c r="G219" s="346">
        <v>3417.86</v>
      </c>
      <c r="H219" s="534">
        <v>0</v>
      </c>
      <c r="I219" s="534">
        <f t="shared" si="65"/>
        <v>100</v>
      </c>
    </row>
    <row r="220" spans="1:9" x14ac:dyDescent="0.25">
      <c r="A220" s="381"/>
      <c r="B220" s="382"/>
      <c r="C220" s="424"/>
      <c r="D220" s="523"/>
      <c r="E220" s="414"/>
      <c r="F220" s="414"/>
      <c r="G220" s="414"/>
      <c r="H220" s="534"/>
      <c r="I220" s="534"/>
    </row>
    <row r="221" spans="1:9" ht="43.5" customHeight="1" x14ac:dyDescent="0.25">
      <c r="A221" s="357">
        <v>2404</v>
      </c>
      <c r="B221" s="357" t="s">
        <v>16</v>
      </c>
      <c r="C221" s="358" t="s">
        <v>159</v>
      </c>
      <c r="D221" s="519">
        <f t="shared" ref="D221:E221" si="71">SUM(D222)</f>
        <v>608950.31999999995</v>
      </c>
      <c r="E221" s="413">
        <f t="shared" si="71"/>
        <v>0</v>
      </c>
      <c r="F221" s="413">
        <f>SUM(F222)</f>
        <v>0</v>
      </c>
      <c r="G221" s="413">
        <f>SUM(G222)</f>
        <v>0</v>
      </c>
      <c r="H221" s="534">
        <v>0</v>
      </c>
      <c r="I221" s="534">
        <v>0</v>
      </c>
    </row>
    <row r="222" spans="1:9" s="19" customFormat="1" ht="24.75" customHeight="1" x14ac:dyDescent="0.25">
      <c r="A222" s="322" t="s">
        <v>145</v>
      </c>
      <c r="B222" s="323" t="s">
        <v>211</v>
      </c>
      <c r="C222" s="334" t="s">
        <v>218</v>
      </c>
      <c r="D222" s="324">
        <f t="shared" ref="D222:F222" si="72">D223</f>
        <v>608950.31999999995</v>
      </c>
      <c r="E222" s="325">
        <f t="shared" si="72"/>
        <v>0</v>
      </c>
      <c r="F222" s="325">
        <f t="shared" si="72"/>
        <v>0</v>
      </c>
      <c r="G222" s="325">
        <f>SUM(G225)</f>
        <v>0</v>
      </c>
      <c r="H222" s="532">
        <v>0</v>
      </c>
      <c r="I222" s="532">
        <v>0</v>
      </c>
    </row>
    <row r="223" spans="1:9" s="19" customFormat="1" x14ac:dyDescent="0.25">
      <c r="A223" s="326" t="s">
        <v>10</v>
      </c>
      <c r="B223" s="327">
        <v>48011</v>
      </c>
      <c r="C223" s="336" t="s">
        <v>311</v>
      </c>
      <c r="D223" s="328">
        <f t="shared" ref="D223:E223" si="73">SUM(D225)</f>
        <v>608950.31999999995</v>
      </c>
      <c r="E223" s="329">
        <f t="shared" si="73"/>
        <v>0</v>
      </c>
      <c r="F223" s="329">
        <f t="shared" ref="F223" si="74">SUM(F225)</f>
        <v>0</v>
      </c>
      <c r="G223" s="329">
        <f>SUM(G225)</f>
        <v>0</v>
      </c>
      <c r="H223" s="533">
        <v>0</v>
      </c>
      <c r="I223" s="533">
        <v>0</v>
      </c>
    </row>
    <row r="224" spans="1:9" s="19" customFormat="1" x14ac:dyDescent="0.2">
      <c r="A224" s="385">
        <v>4</v>
      </c>
      <c r="B224" s="348"/>
      <c r="C224" s="348"/>
      <c r="D224" s="523"/>
      <c r="E224" s="415"/>
      <c r="F224" s="415"/>
      <c r="G224" s="415"/>
      <c r="H224" s="534"/>
      <c r="I224" s="534"/>
    </row>
    <row r="225" spans="1:9" x14ac:dyDescent="0.2">
      <c r="A225" s="381"/>
      <c r="B225" s="382">
        <v>45</v>
      </c>
      <c r="C225" s="348" t="s">
        <v>214</v>
      </c>
      <c r="D225" s="523">
        <v>608950.31999999995</v>
      </c>
      <c r="E225" s="346">
        <f>SUM(E226)</f>
        <v>0</v>
      </c>
      <c r="F225" s="346">
        <f>SUM(F226)</f>
        <v>0</v>
      </c>
      <c r="G225" s="346">
        <f>SUM(G226)</f>
        <v>0</v>
      </c>
      <c r="H225" s="534">
        <v>0</v>
      </c>
      <c r="I225" s="534">
        <v>0</v>
      </c>
    </row>
    <row r="226" spans="1:9" x14ac:dyDescent="0.2">
      <c r="A226" s="381"/>
      <c r="B226" s="382">
        <v>451</v>
      </c>
      <c r="C226" s="348" t="s">
        <v>214</v>
      </c>
      <c r="D226" s="523"/>
      <c r="E226" s="346">
        <v>0</v>
      </c>
      <c r="F226" s="346">
        <v>0</v>
      </c>
      <c r="G226" s="346">
        <v>0</v>
      </c>
      <c r="H226" s="534">
        <v>0</v>
      </c>
      <c r="I226" s="534">
        <v>0</v>
      </c>
    </row>
    <row r="227" spans="1:9" ht="41.25" customHeight="1" x14ac:dyDescent="0.25">
      <c r="A227" s="357">
        <v>2406</v>
      </c>
      <c r="B227" s="357" t="s">
        <v>16</v>
      </c>
      <c r="C227" s="358" t="s">
        <v>84</v>
      </c>
      <c r="D227" s="519">
        <f>SUM(D228+D245+D258)</f>
        <v>138845.95000000001</v>
      </c>
      <c r="E227" s="360">
        <f>SUM(E228+E245+E258)</f>
        <v>4287.1000000000004</v>
      </c>
      <c r="F227" s="360">
        <f>SUM(F228+F245+F258)</f>
        <v>861</v>
      </c>
      <c r="G227" s="360">
        <f>SUM(G228+G245+G258)</f>
        <v>911</v>
      </c>
      <c r="H227" s="534">
        <f t="shared" si="64"/>
        <v>21.249795899325882</v>
      </c>
      <c r="I227" s="534">
        <f t="shared" si="65"/>
        <v>105.80720092915215</v>
      </c>
    </row>
    <row r="228" spans="1:9" s="19" customFormat="1" ht="24.75" customHeight="1" x14ac:dyDescent="0.25">
      <c r="A228" s="322" t="s">
        <v>145</v>
      </c>
      <c r="B228" s="323" t="s">
        <v>122</v>
      </c>
      <c r="C228" s="334" t="s">
        <v>123</v>
      </c>
      <c r="D228" s="324">
        <f t="shared" ref="D228:E228" si="75">SUM(D233+D237+D241)</f>
        <v>134500</v>
      </c>
      <c r="E228" s="325">
        <f t="shared" si="75"/>
        <v>4047.1</v>
      </c>
      <c r="F228" s="325">
        <f>SUM(F229+F233+F237+F241)</f>
        <v>1</v>
      </c>
      <c r="G228" s="325">
        <f>SUM(G229+G233+G237+G241)</f>
        <v>1</v>
      </c>
      <c r="H228" s="532">
        <f t="shared" si="64"/>
        <v>2.4709050925353956E-2</v>
      </c>
      <c r="I228" s="532">
        <f t="shared" si="65"/>
        <v>100</v>
      </c>
    </row>
    <row r="229" spans="1:9" s="19" customFormat="1" ht="15" customHeight="1" x14ac:dyDescent="0.25">
      <c r="A229" s="388" t="s">
        <v>10</v>
      </c>
      <c r="B229" s="389">
        <v>48008</v>
      </c>
      <c r="C229" s="390" t="s">
        <v>315</v>
      </c>
      <c r="D229" s="524">
        <f t="shared" ref="D229:F229" si="76">SUM(D231)</f>
        <v>0</v>
      </c>
      <c r="E229" s="416">
        <f t="shared" si="76"/>
        <v>0</v>
      </c>
      <c r="F229" s="416">
        <f t="shared" si="76"/>
        <v>1</v>
      </c>
      <c r="G229" s="416">
        <f>SUM(G231)</f>
        <v>1</v>
      </c>
      <c r="H229" s="533">
        <v>0</v>
      </c>
      <c r="I229" s="533">
        <f t="shared" si="65"/>
        <v>100</v>
      </c>
    </row>
    <row r="230" spans="1:9" s="19" customFormat="1" ht="18.75" customHeight="1" x14ac:dyDescent="0.25">
      <c r="A230" s="330">
        <v>4</v>
      </c>
      <c r="B230" s="331"/>
      <c r="C230" s="339"/>
      <c r="D230" s="332"/>
      <c r="E230" s="333"/>
      <c r="F230" s="333"/>
      <c r="G230" s="333"/>
      <c r="H230" s="534"/>
      <c r="I230" s="534"/>
    </row>
    <row r="231" spans="1:9" s="19" customFormat="1" ht="16.5" customHeight="1" x14ac:dyDescent="0.25">
      <c r="A231" s="330"/>
      <c r="B231" s="331">
        <v>42</v>
      </c>
      <c r="C231" s="344" t="s">
        <v>126</v>
      </c>
      <c r="D231" s="332"/>
      <c r="E231" s="333">
        <v>0</v>
      </c>
      <c r="F231" s="333">
        <f>SUM(F232)</f>
        <v>1</v>
      </c>
      <c r="G231" s="333">
        <f>SUM(G232)</f>
        <v>1</v>
      </c>
      <c r="H231" s="534">
        <v>0</v>
      </c>
      <c r="I231" s="534">
        <f t="shared" si="65"/>
        <v>100</v>
      </c>
    </row>
    <row r="232" spans="1:9" s="19" customFormat="1" ht="16.5" customHeight="1" x14ac:dyDescent="0.25">
      <c r="A232" s="330"/>
      <c r="B232" s="331">
        <v>422</v>
      </c>
      <c r="C232" s="344" t="s">
        <v>126</v>
      </c>
      <c r="D232" s="332"/>
      <c r="E232" s="333">
        <v>0</v>
      </c>
      <c r="F232" s="333">
        <v>1</v>
      </c>
      <c r="G232" s="333">
        <v>1</v>
      </c>
      <c r="H232" s="534">
        <v>0</v>
      </c>
      <c r="I232" s="534">
        <f t="shared" si="65"/>
        <v>100</v>
      </c>
    </row>
    <row r="233" spans="1:9" s="19" customFormat="1" x14ac:dyDescent="0.25">
      <c r="A233" s="388" t="s">
        <v>10</v>
      </c>
      <c r="B233" s="389">
        <v>55042</v>
      </c>
      <c r="C233" s="390" t="s">
        <v>193</v>
      </c>
      <c r="D233" s="524">
        <f t="shared" ref="D233:E233" si="77">SUM(D235)</f>
        <v>1000</v>
      </c>
      <c r="E233" s="416">
        <f t="shared" si="77"/>
        <v>0</v>
      </c>
      <c r="F233" s="416">
        <f t="shared" ref="F233" si="78">SUM(F235)</f>
        <v>0</v>
      </c>
      <c r="G233" s="416">
        <f>SUM(G235)</f>
        <v>0</v>
      </c>
      <c r="H233" s="533">
        <v>0</v>
      </c>
      <c r="I233" s="533">
        <v>0</v>
      </c>
    </row>
    <row r="234" spans="1:9" s="251" customFormat="1" x14ac:dyDescent="0.25">
      <c r="A234" s="393">
        <v>4</v>
      </c>
      <c r="B234" s="394"/>
      <c r="C234" s="395"/>
      <c r="D234" s="525"/>
      <c r="E234" s="417"/>
      <c r="F234" s="417"/>
      <c r="G234" s="417"/>
      <c r="H234" s="534"/>
      <c r="I234" s="534"/>
    </row>
    <row r="235" spans="1:9" s="19" customFormat="1" x14ac:dyDescent="0.25">
      <c r="A235" s="398"/>
      <c r="B235" s="343">
        <v>42</v>
      </c>
      <c r="C235" s="344" t="s">
        <v>126</v>
      </c>
      <c r="D235" s="520">
        <v>1000</v>
      </c>
      <c r="E235" s="346">
        <f>SUM(E236)</f>
        <v>0</v>
      </c>
      <c r="F235" s="346">
        <f>SUM(F236)</f>
        <v>0</v>
      </c>
      <c r="G235" s="346">
        <f>SUM(G236)</f>
        <v>0</v>
      </c>
      <c r="H235" s="534">
        <v>0</v>
      </c>
      <c r="I235" s="534">
        <v>0</v>
      </c>
    </row>
    <row r="236" spans="1:9" s="19" customFormat="1" x14ac:dyDescent="0.25">
      <c r="A236" s="398"/>
      <c r="B236" s="343">
        <v>422</v>
      </c>
      <c r="C236" s="344" t="s">
        <v>126</v>
      </c>
      <c r="D236" s="520"/>
      <c r="E236" s="346">
        <v>0</v>
      </c>
      <c r="F236" s="346">
        <v>0</v>
      </c>
      <c r="G236" s="346">
        <v>0</v>
      </c>
      <c r="H236" s="534">
        <v>0</v>
      </c>
      <c r="I236" s="534">
        <v>0</v>
      </c>
    </row>
    <row r="237" spans="1:9" s="20" customFormat="1" ht="15" x14ac:dyDescent="0.25">
      <c r="A237" s="326" t="s">
        <v>10</v>
      </c>
      <c r="B237" s="327">
        <v>55291</v>
      </c>
      <c r="C237" s="336" t="s">
        <v>195</v>
      </c>
      <c r="D237" s="328">
        <f t="shared" ref="D237:E237" si="79">SUM(D239)</f>
        <v>3500</v>
      </c>
      <c r="E237" s="329">
        <f t="shared" si="79"/>
        <v>0</v>
      </c>
      <c r="F237" s="329">
        <f t="shared" ref="F237" si="80">SUM(F239)</f>
        <v>0</v>
      </c>
      <c r="G237" s="329">
        <f>SUM(G239)</f>
        <v>0</v>
      </c>
      <c r="H237" s="533">
        <v>0</v>
      </c>
      <c r="I237" s="533">
        <v>0</v>
      </c>
    </row>
    <row r="238" spans="1:9" s="253" customFormat="1" ht="15" x14ac:dyDescent="0.25">
      <c r="A238" s="330">
        <v>4</v>
      </c>
      <c r="B238" s="331"/>
      <c r="C238" s="339"/>
      <c r="D238" s="332"/>
      <c r="E238" s="333"/>
      <c r="F238" s="333"/>
      <c r="G238" s="333"/>
      <c r="H238" s="534"/>
      <c r="I238" s="534"/>
    </row>
    <row r="239" spans="1:9" s="20" customFormat="1" ht="15" x14ac:dyDescent="0.25">
      <c r="A239" s="365"/>
      <c r="B239" s="343">
        <v>42</v>
      </c>
      <c r="C239" s="344" t="s">
        <v>126</v>
      </c>
      <c r="D239" s="345">
        <v>3500</v>
      </c>
      <c r="E239" s="367">
        <f>SUM(E240)</f>
        <v>0</v>
      </c>
      <c r="F239" s="367">
        <f>SUM(F240)</f>
        <v>0</v>
      </c>
      <c r="G239" s="367">
        <f>SUM(G240)</f>
        <v>0</v>
      </c>
      <c r="H239" s="534">
        <v>0</v>
      </c>
      <c r="I239" s="534">
        <v>0</v>
      </c>
    </row>
    <row r="240" spans="1:9" s="20" customFormat="1" ht="15" x14ac:dyDescent="0.25">
      <c r="A240" s="365"/>
      <c r="B240" s="343">
        <v>422</v>
      </c>
      <c r="C240" s="344" t="s">
        <v>126</v>
      </c>
      <c r="D240" s="345"/>
      <c r="E240" s="367">
        <v>0</v>
      </c>
      <c r="F240" s="367">
        <v>0</v>
      </c>
      <c r="G240" s="367">
        <v>0</v>
      </c>
      <c r="H240" s="534">
        <v>0</v>
      </c>
      <c r="I240" s="534">
        <v>0</v>
      </c>
    </row>
    <row r="241" spans="1:9" s="19" customFormat="1" x14ac:dyDescent="0.25">
      <c r="A241" s="326" t="s">
        <v>10</v>
      </c>
      <c r="B241" s="327">
        <v>62400</v>
      </c>
      <c r="C241" s="336" t="s">
        <v>198</v>
      </c>
      <c r="D241" s="328">
        <f t="shared" ref="D241:E241" si="81">SUM(D243)</f>
        <v>130000</v>
      </c>
      <c r="E241" s="329">
        <f t="shared" si="81"/>
        <v>4047.1</v>
      </c>
      <c r="F241" s="329">
        <f t="shared" ref="F241" si="82">SUM(F243)</f>
        <v>0</v>
      </c>
      <c r="G241" s="329">
        <f>SUM(G243)</f>
        <v>0</v>
      </c>
      <c r="H241" s="533">
        <f t="shared" si="64"/>
        <v>0</v>
      </c>
      <c r="I241" s="533">
        <v>0</v>
      </c>
    </row>
    <row r="242" spans="1:9" s="253" customFormat="1" ht="15" x14ac:dyDescent="0.25">
      <c r="A242" s="330">
        <v>4</v>
      </c>
      <c r="B242" s="331"/>
      <c r="C242" s="339"/>
      <c r="D242" s="332"/>
      <c r="E242" s="333"/>
      <c r="F242" s="333"/>
      <c r="G242" s="333"/>
      <c r="H242" s="534"/>
      <c r="I242" s="534"/>
    </row>
    <row r="243" spans="1:9" s="19" customFormat="1" x14ac:dyDescent="0.25">
      <c r="A243" s="365"/>
      <c r="B243" s="343">
        <v>42</v>
      </c>
      <c r="C243" s="344" t="s">
        <v>126</v>
      </c>
      <c r="D243" s="345">
        <v>130000</v>
      </c>
      <c r="E243" s="367">
        <f>SUM(E244)</f>
        <v>4047.1</v>
      </c>
      <c r="F243" s="367">
        <f>SUM(F244)</f>
        <v>0</v>
      </c>
      <c r="G243" s="367">
        <f>SUM(G244)</f>
        <v>0</v>
      </c>
      <c r="H243" s="534">
        <f t="shared" si="64"/>
        <v>0</v>
      </c>
      <c r="I243" s="534">
        <v>0</v>
      </c>
    </row>
    <row r="244" spans="1:9" s="19" customFormat="1" x14ac:dyDescent="0.25">
      <c r="A244" s="365"/>
      <c r="B244" s="343">
        <v>422</v>
      </c>
      <c r="C244" s="344" t="s">
        <v>126</v>
      </c>
      <c r="D244" s="345"/>
      <c r="E244" s="367">
        <v>4047.1</v>
      </c>
      <c r="F244" s="367">
        <v>0</v>
      </c>
      <c r="G244" s="367">
        <v>0</v>
      </c>
      <c r="H244" s="534">
        <f t="shared" si="64"/>
        <v>0</v>
      </c>
      <c r="I244" s="534">
        <v>0</v>
      </c>
    </row>
    <row r="245" spans="1:9" ht="24.75" customHeight="1" x14ac:dyDescent="0.25">
      <c r="A245" s="322" t="s">
        <v>145</v>
      </c>
      <c r="B245" s="323" t="s">
        <v>85</v>
      </c>
      <c r="C245" s="334" t="s">
        <v>86</v>
      </c>
      <c r="D245" s="324">
        <f t="shared" ref="D245:E245" si="83">SUM(D254)</f>
        <v>2500</v>
      </c>
      <c r="E245" s="325">
        <f t="shared" si="83"/>
        <v>0</v>
      </c>
      <c r="F245" s="325">
        <f>SUM(F246+F250+F254)</f>
        <v>860</v>
      </c>
      <c r="G245" s="325">
        <f>SUM(G246+G250+G254)</f>
        <v>910</v>
      </c>
      <c r="H245" s="532">
        <v>0</v>
      </c>
      <c r="I245" s="532">
        <f t="shared" si="65"/>
        <v>105.81395348837211</v>
      </c>
    </row>
    <row r="246" spans="1:9" ht="17.25" customHeight="1" x14ac:dyDescent="0.25">
      <c r="A246" s="326" t="s">
        <v>10</v>
      </c>
      <c r="B246" s="327">
        <v>11001</v>
      </c>
      <c r="C246" s="336" t="s">
        <v>316</v>
      </c>
      <c r="D246" s="328">
        <f t="shared" ref="D246:F246" si="84">D248</f>
        <v>0</v>
      </c>
      <c r="E246" s="329">
        <f t="shared" si="84"/>
        <v>0</v>
      </c>
      <c r="F246" s="329">
        <f t="shared" si="84"/>
        <v>240</v>
      </c>
      <c r="G246" s="329">
        <f>SUM(G248)</f>
        <v>240</v>
      </c>
      <c r="H246" s="533">
        <v>0</v>
      </c>
      <c r="I246" s="533">
        <f t="shared" si="65"/>
        <v>100</v>
      </c>
    </row>
    <row r="247" spans="1:9" ht="16.5" customHeight="1" x14ac:dyDescent="0.25">
      <c r="A247" s="330">
        <v>4</v>
      </c>
      <c r="B247" s="331"/>
      <c r="C247" s="339"/>
      <c r="D247" s="332"/>
      <c r="E247" s="333"/>
      <c r="F247" s="333"/>
      <c r="G247" s="333"/>
      <c r="H247" s="534"/>
      <c r="I247" s="534"/>
    </row>
    <row r="248" spans="1:9" ht="17.25" customHeight="1" x14ac:dyDescent="0.2">
      <c r="A248" s="330"/>
      <c r="B248" s="331">
        <v>42</v>
      </c>
      <c r="C248" s="348" t="s">
        <v>97</v>
      </c>
      <c r="D248" s="332"/>
      <c r="E248" s="333">
        <v>0</v>
      </c>
      <c r="F248" s="333">
        <f>SUM(F249)</f>
        <v>240</v>
      </c>
      <c r="G248" s="333">
        <f>SUM(G249)</f>
        <v>240</v>
      </c>
      <c r="H248" s="534">
        <v>0</v>
      </c>
      <c r="I248" s="534">
        <f t="shared" si="65"/>
        <v>100</v>
      </c>
    </row>
    <row r="249" spans="1:9" ht="16.5" customHeight="1" x14ac:dyDescent="0.2">
      <c r="A249" s="330"/>
      <c r="B249" s="331">
        <v>424</v>
      </c>
      <c r="C249" s="407" t="s">
        <v>210</v>
      </c>
      <c r="D249" s="332"/>
      <c r="E249" s="333">
        <v>0</v>
      </c>
      <c r="F249" s="333">
        <v>240</v>
      </c>
      <c r="G249" s="333">
        <v>240</v>
      </c>
      <c r="H249" s="534">
        <v>0</v>
      </c>
      <c r="I249" s="534">
        <f t="shared" si="65"/>
        <v>100</v>
      </c>
    </row>
    <row r="250" spans="1:9" ht="16.5" customHeight="1" x14ac:dyDescent="0.25">
      <c r="A250" s="326" t="s">
        <v>10</v>
      </c>
      <c r="B250" s="327">
        <v>53082</v>
      </c>
      <c r="C250" s="336" t="s">
        <v>317</v>
      </c>
      <c r="D250" s="328">
        <f t="shared" ref="D250:F250" si="85">D252</f>
        <v>0</v>
      </c>
      <c r="E250" s="329">
        <f t="shared" si="85"/>
        <v>0</v>
      </c>
      <c r="F250" s="329">
        <f t="shared" si="85"/>
        <v>370</v>
      </c>
      <c r="G250" s="329">
        <f>SUM(G252)</f>
        <v>370</v>
      </c>
      <c r="H250" s="533">
        <v>0</v>
      </c>
      <c r="I250" s="533">
        <f t="shared" si="65"/>
        <v>100</v>
      </c>
    </row>
    <row r="251" spans="1:9" ht="16.5" customHeight="1" x14ac:dyDescent="0.25">
      <c r="A251" s="330">
        <v>4</v>
      </c>
      <c r="B251" s="331"/>
      <c r="C251" s="339"/>
      <c r="D251" s="332"/>
      <c r="E251" s="333"/>
      <c r="F251" s="333"/>
      <c r="G251" s="333"/>
      <c r="H251" s="534"/>
      <c r="I251" s="534"/>
    </row>
    <row r="252" spans="1:9" ht="16.5" customHeight="1" x14ac:dyDescent="0.2">
      <c r="A252" s="330"/>
      <c r="B252" s="331">
        <v>42</v>
      </c>
      <c r="C252" s="348" t="s">
        <v>97</v>
      </c>
      <c r="D252" s="332"/>
      <c r="E252" s="333">
        <v>0</v>
      </c>
      <c r="F252" s="333">
        <f>SUM(F253)</f>
        <v>370</v>
      </c>
      <c r="G252" s="333">
        <f>SUM(G253)</f>
        <v>370</v>
      </c>
      <c r="H252" s="534">
        <v>0</v>
      </c>
      <c r="I252" s="534">
        <f t="shared" si="65"/>
        <v>100</v>
      </c>
    </row>
    <row r="253" spans="1:9" ht="17.25" customHeight="1" x14ac:dyDescent="0.2">
      <c r="A253" s="330"/>
      <c r="B253" s="331">
        <v>424</v>
      </c>
      <c r="C253" s="407" t="s">
        <v>210</v>
      </c>
      <c r="D253" s="332"/>
      <c r="E253" s="333">
        <v>0</v>
      </c>
      <c r="F253" s="333">
        <v>370</v>
      </c>
      <c r="G253" s="333">
        <v>370</v>
      </c>
      <c r="H253" s="534">
        <v>0</v>
      </c>
      <c r="I253" s="534">
        <f t="shared" si="65"/>
        <v>100</v>
      </c>
    </row>
    <row r="254" spans="1:9" x14ac:dyDescent="0.25">
      <c r="A254" s="326" t="s">
        <v>10</v>
      </c>
      <c r="B254" s="327">
        <v>62400</v>
      </c>
      <c r="C254" s="336" t="s">
        <v>198</v>
      </c>
      <c r="D254" s="328">
        <f t="shared" ref="D254:E254" si="86">D256</f>
        <v>2500</v>
      </c>
      <c r="E254" s="329">
        <f t="shared" si="86"/>
        <v>0</v>
      </c>
      <c r="F254" s="329">
        <f t="shared" ref="F254" si="87">F256</f>
        <v>250</v>
      </c>
      <c r="G254" s="329">
        <f>SUM(G256)</f>
        <v>300</v>
      </c>
      <c r="H254" s="533">
        <v>0</v>
      </c>
      <c r="I254" s="533">
        <f t="shared" si="65"/>
        <v>120</v>
      </c>
    </row>
    <row r="255" spans="1:9" s="251" customFormat="1" x14ac:dyDescent="0.25">
      <c r="A255" s="330">
        <v>4</v>
      </c>
      <c r="B255" s="331"/>
      <c r="C255" s="339"/>
      <c r="D255" s="332"/>
      <c r="E255" s="333"/>
      <c r="F255" s="333"/>
      <c r="G255" s="333"/>
      <c r="H255" s="534"/>
      <c r="I255" s="534"/>
    </row>
    <row r="256" spans="1:9" s="19" customFormat="1" ht="16.5" customHeight="1" x14ac:dyDescent="0.2">
      <c r="A256" s="365"/>
      <c r="B256" s="348">
        <v>42</v>
      </c>
      <c r="C256" s="348" t="s">
        <v>97</v>
      </c>
      <c r="D256" s="345">
        <v>2500</v>
      </c>
      <c r="E256" s="367">
        <f>SUM(E257)</f>
        <v>0</v>
      </c>
      <c r="F256" s="367">
        <f>SUM(F257)</f>
        <v>250</v>
      </c>
      <c r="G256" s="367">
        <f>SUM(G257)</f>
        <v>300</v>
      </c>
      <c r="H256" s="534">
        <v>0</v>
      </c>
      <c r="I256" s="534">
        <f t="shared" si="65"/>
        <v>120</v>
      </c>
    </row>
    <row r="257" spans="1:9" s="19" customFormat="1" ht="16.5" customHeight="1" x14ac:dyDescent="0.2">
      <c r="A257" s="365"/>
      <c r="B257" s="348">
        <v>424</v>
      </c>
      <c r="C257" s="407" t="s">
        <v>210</v>
      </c>
      <c r="D257" s="345"/>
      <c r="E257" s="367">
        <v>0</v>
      </c>
      <c r="F257" s="367">
        <v>250</v>
      </c>
      <c r="G257" s="367">
        <v>300</v>
      </c>
      <c r="H257" s="534">
        <v>0</v>
      </c>
      <c r="I257" s="534">
        <f t="shared" si="65"/>
        <v>120</v>
      </c>
    </row>
    <row r="258" spans="1:9" ht="24.75" customHeight="1" x14ac:dyDescent="0.25">
      <c r="A258" s="322" t="s">
        <v>145</v>
      </c>
      <c r="B258" s="323" t="s">
        <v>232</v>
      </c>
      <c r="C258" s="334" t="s">
        <v>233</v>
      </c>
      <c r="D258" s="324">
        <f t="shared" ref="D258:F258" si="88">SUM(D259)</f>
        <v>1845.95</v>
      </c>
      <c r="E258" s="325">
        <f t="shared" si="88"/>
        <v>240</v>
      </c>
      <c r="F258" s="325">
        <f t="shared" si="88"/>
        <v>0</v>
      </c>
      <c r="G258" s="325">
        <f>SUM(G261)</f>
        <v>0</v>
      </c>
      <c r="H258" s="532">
        <f t="shared" si="64"/>
        <v>0</v>
      </c>
      <c r="I258" s="532">
        <v>0</v>
      </c>
    </row>
    <row r="259" spans="1:9" x14ac:dyDescent="0.25">
      <c r="A259" s="326" t="s">
        <v>10</v>
      </c>
      <c r="B259" s="327">
        <v>11001</v>
      </c>
      <c r="C259" s="336" t="s">
        <v>11</v>
      </c>
      <c r="D259" s="328">
        <f t="shared" ref="D259:E259" si="89">D261</f>
        <v>1845.95</v>
      </c>
      <c r="E259" s="329">
        <f t="shared" si="89"/>
        <v>240</v>
      </c>
      <c r="F259" s="329">
        <f t="shared" ref="F259" si="90">F261</f>
        <v>0</v>
      </c>
      <c r="G259" s="329">
        <f>SUM(G261)</f>
        <v>0</v>
      </c>
      <c r="H259" s="533">
        <f t="shared" si="64"/>
        <v>0</v>
      </c>
      <c r="I259" s="533">
        <v>0</v>
      </c>
    </row>
    <row r="260" spans="1:9" s="251" customFormat="1" x14ac:dyDescent="0.25">
      <c r="A260" s="330">
        <v>4</v>
      </c>
      <c r="B260" s="331"/>
      <c r="C260" s="339"/>
      <c r="D260" s="332"/>
      <c r="E260" s="512"/>
      <c r="F260" s="333"/>
      <c r="G260" s="333"/>
      <c r="H260" s="534"/>
      <c r="I260" s="534"/>
    </row>
    <row r="261" spans="1:9" s="19" customFormat="1" ht="16.5" customHeight="1" thickBot="1" x14ac:dyDescent="0.25">
      <c r="A261" s="420"/>
      <c r="B261" s="348">
        <v>42</v>
      </c>
      <c r="C261" s="348" t="s">
        <v>97</v>
      </c>
      <c r="D261" s="345">
        <v>1845.95</v>
      </c>
      <c r="E261" s="367">
        <f>SUM(E262)</f>
        <v>240</v>
      </c>
      <c r="F261" s="367">
        <f>SUM(F262)</f>
        <v>0</v>
      </c>
      <c r="G261" s="367">
        <f>SUM(G262)</f>
        <v>0</v>
      </c>
      <c r="H261" s="534">
        <f t="shared" si="64"/>
        <v>0</v>
      </c>
      <c r="I261" s="534">
        <v>0</v>
      </c>
    </row>
    <row r="262" spans="1:9" ht="15" thickBot="1" x14ac:dyDescent="0.25">
      <c r="A262" s="421"/>
      <c r="B262" s="419">
        <v>424</v>
      </c>
      <c r="C262" s="407" t="s">
        <v>210</v>
      </c>
      <c r="D262" s="345"/>
      <c r="E262" s="526">
        <v>240</v>
      </c>
      <c r="F262" s="418">
        <v>0</v>
      </c>
      <c r="G262" s="418">
        <v>0</v>
      </c>
      <c r="H262" s="535">
        <f t="shared" si="64"/>
        <v>0</v>
      </c>
      <c r="I262" s="535">
        <v>0</v>
      </c>
    </row>
    <row r="263" spans="1:9" s="15" customFormat="1" ht="15" x14ac:dyDescent="0.25"/>
    <row r="264" spans="1:9" x14ac:dyDescent="0.25">
      <c r="B264" s="14"/>
      <c r="C264" s="14"/>
      <c r="D264" s="14"/>
      <c r="E264" s="14"/>
      <c r="F264" s="14"/>
      <c r="G264" s="14"/>
    </row>
    <row r="265" spans="1:9" s="15" customFormat="1" ht="15" x14ac:dyDescent="0.25"/>
    <row r="266" spans="1:9" x14ac:dyDescent="0.25">
      <c r="B266" s="14"/>
      <c r="C266" s="14"/>
      <c r="D266" s="14"/>
      <c r="E266" s="14"/>
      <c r="F266" s="14"/>
      <c r="G266" s="14"/>
    </row>
    <row r="267" spans="1:9" s="15" customFormat="1" ht="15" x14ac:dyDescent="0.25"/>
    <row r="268" spans="1:9" x14ac:dyDescent="0.25">
      <c r="B268" s="14"/>
      <c r="C268" s="14"/>
      <c r="D268" s="14"/>
      <c r="E268" s="14"/>
      <c r="F268" s="14"/>
      <c r="G268" s="14"/>
    </row>
    <row r="269" spans="1:9" x14ac:dyDescent="0.25">
      <c r="B269" s="14"/>
      <c r="C269" s="14"/>
      <c r="D269" s="14"/>
      <c r="E269" s="14"/>
      <c r="F269" s="14"/>
      <c r="G269" s="14"/>
    </row>
    <row r="270" spans="1:9" s="20" customFormat="1" ht="15" x14ac:dyDescent="0.25"/>
    <row r="271" spans="1:9" x14ac:dyDescent="0.25">
      <c r="B271" s="14"/>
      <c r="C271" s="14"/>
      <c r="D271" s="14"/>
      <c r="E271" s="14"/>
      <c r="F271" s="14"/>
      <c r="G271" s="14"/>
    </row>
    <row r="272" spans="1:9" x14ac:dyDescent="0.25">
      <c r="B272" s="14"/>
      <c r="C272" s="14"/>
      <c r="D272" s="14"/>
      <c r="E272" s="14"/>
      <c r="F272" s="14"/>
      <c r="G272" s="14"/>
    </row>
    <row r="273" spans="2:7" x14ac:dyDescent="0.25">
      <c r="B273" s="14"/>
      <c r="C273" s="14"/>
      <c r="D273" s="14"/>
      <c r="E273" s="14"/>
      <c r="F273" s="14"/>
      <c r="G273" s="14"/>
    </row>
    <row r="274" spans="2:7" s="15" customFormat="1" ht="15" x14ac:dyDescent="0.25"/>
    <row r="275" spans="2:7" x14ac:dyDescent="0.25">
      <c r="B275" s="14"/>
      <c r="C275" s="14"/>
      <c r="D275" s="14"/>
      <c r="E275" s="14"/>
      <c r="F275" s="14"/>
      <c r="G275" s="14"/>
    </row>
    <row r="276" spans="2:7" s="15" customFormat="1" ht="15" x14ac:dyDescent="0.25"/>
    <row r="277" spans="2:7" x14ac:dyDescent="0.25">
      <c r="B277" s="14"/>
      <c r="C277" s="14"/>
      <c r="D277" s="14"/>
      <c r="E277" s="14"/>
      <c r="F277" s="14"/>
      <c r="G277" s="14"/>
    </row>
    <row r="278" spans="2:7" x14ac:dyDescent="0.25">
      <c r="B278" s="14"/>
      <c r="C278" s="14"/>
      <c r="D278" s="14"/>
      <c r="E278" s="14"/>
      <c r="F278" s="14"/>
      <c r="G278" s="14"/>
    </row>
    <row r="279" spans="2:7" ht="21.75" customHeight="1" x14ac:dyDescent="0.25">
      <c r="B279" s="14"/>
      <c r="C279" s="14"/>
      <c r="D279" s="14"/>
      <c r="E279" s="14"/>
      <c r="F279" s="14"/>
      <c r="G279" s="14"/>
    </row>
    <row r="280" spans="2:7" x14ac:dyDescent="0.25">
      <c r="B280" s="14"/>
      <c r="C280" s="14"/>
      <c r="D280" s="14"/>
      <c r="E280" s="14"/>
      <c r="F280" s="14"/>
      <c r="G280" s="14"/>
    </row>
    <row r="281" spans="2:7" x14ac:dyDescent="0.25">
      <c r="B281" s="14"/>
      <c r="C281" s="14"/>
      <c r="D281" s="14"/>
      <c r="E281" s="14"/>
      <c r="F281" s="14"/>
      <c r="G281" s="14"/>
    </row>
    <row r="282" spans="2:7" x14ac:dyDescent="0.25">
      <c r="B282" s="14"/>
      <c r="C282" s="14"/>
      <c r="D282" s="14"/>
      <c r="E282" s="14"/>
      <c r="F282" s="14"/>
      <c r="G282" s="14"/>
    </row>
    <row r="283" spans="2:7" x14ac:dyDescent="0.25">
      <c r="B283" s="14"/>
      <c r="C283" s="14"/>
      <c r="D283" s="14"/>
      <c r="E283" s="14"/>
      <c r="F283" s="14"/>
      <c r="G283" s="14"/>
    </row>
    <row r="284" spans="2:7" x14ac:dyDescent="0.25">
      <c r="B284" s="14"/>
      <c r="C284" s="14"/>
      <c r="D284" s="14"/>
      <c r="E284" s="14"/>
      <c r="F284" s="14"/>
      <c r="G284" s="14"/>
    </row>
    <row r="285" spans="2:7" x14ac:dyDescent="0.25">
      <c r="B285" s="14"/>
      <c r="C285" s="14"/>
      <c r="D285" s="14"/>
      <c r="E285" s="14"/>
      <c r="F285" s="14"/>
      <c r="G285" s="14"/>
    </row>
    <row r="286" spans="2:7" x14ac:dyDescent="0.25">
      <c r="B286" s="14"/>
      <c r="C286" s="14"/>
      <c r="D286" s="14"/>
      <c r="E286" s="14"/>
      <c r="F286" s="14"/>
      <c r="G286" s="14"/>
    </row>
    <row r="287" spans="2:7" x14ac:dyDescent="0.25">
      <c r="B287" s="14"/>
      <c r="C287" s="14"/>
      <c r="D287" s="14"/>
      <c r="E287" s="14"/>
      <c r="F287" s="14"/>
      <c r="G287" s="14"/>
    </row>
    <row r="288" spans="2:7" x14ac:dyDescent="0.25">
      <c r="B288" s="14"/>
      <c r="C288" s="14"/>
      <c r="D288" s="14"/>
      <c r="E288" s="14"/>
      <c r="F288" s="14"/>
      <c r="G288" s="14"/>
    </row>
    <row r="289" spans="2:7" x14ac:dyDescent="0.25">
      <c r="B289" s="14"/>
      <c r="C289" s="14"/>
      <c r="D289" s="14"/>
      <c r="E289" s="14"/>
      <c r="F289" s="14"/>
      <c r="G289" s="14"/>
    </row>
    <row r="290" spans="2:7" x14ac:dyDescent="0.25">
      <c r="B290" s="14"/>
      <c r="C290" s="14"/>
      <c r="D290" s="14"/>
      <c r="E290" s="14"/>
      <c r="F290" s="14"/>
      <c r="G290" s="14"/>
    </row>
    <row r="291" spans="2:7" x14ac:dyDescent="0.25">
      <c r="B291" s="14"/>
      <c r="C291" s="14"/>
      <c r="D291" s="14"/>
      <c r="E291" s="14"/>
      <c r="F291" s="14"/>
      <c r="G291" s="14"/>
    </row>
    <row r="292" spans="2:7" x14ac:dyDescent="0.25">
      <c r="B292" s="14"/>
      <c r="C292" s="14"/>
      <c r="D292" s="14"/>
      <c r="E292" s="14"/>
      <c r="F292" s="14"/>
      <c r="G292" s="14"/>
    </row>
    <row r="293" spans="2:7" x14ac:dyDescent="0.25">
      <c r="B293" s="14"/>
      <c r="C293" s="14"/>
      <c r="D293" s="14"/>
      <c r="E293" s="14"/>
      <c r="F293" s="14"/>
      <c r="G293" s="14"/>
    </row>
    <row r="294" spans="2:7" x14ac:dyDescent="0.25">
      <c r="B294" s="14"/>
      <c r="C294" s="14"/>
      <c r="D294" s="14"/>
      <c r="E294" s="14"/>
      <c r="F294" s="14"/>
      <c r="G294" s="14"/>
    </row>
  </sheetData>
  <mergeCells count="7">
    <mergeCell ref="I3:I4"/>
    <mergeCell ref="G3:G4"/>
    <mergeCell ref="H3:H4"/>
    <mergeCell ref="F3:F4"/>
    <mergeCell ref="A1:B2"/>
    <mergeCell ref="D3:D4"/>
    <mergeCell ref="E3:E4"/>
  </mergeCells>
  <pageMargins left="0.25" right="0.25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4"/>
  <sheetViews>
    <sheetView workbookViewId="0">
      <selection activeCell="M19" sqref="M19"/>
    </sheetView>
  </sheetViews>
  <sheetFormatPr defaultRowHeight="14.25" x14ac:dyDescent="0.25"/>
  <cols>
    <col min="1" max="1" width="7.140625" style="14" customWidth="1"/>
    <col min="2" max="2" width="11.7109375" style="16" customWidth="1"/>
    <col min="3" max="3" width="37.85546875" style="16" customWidth="1"/>
    <col min="4" max="4" width="14.85546875" style="38" hidden="1" customWidth="1"/>
    <col min="5" max="7" width="13.42578125" style="38" customWidth="1"/>
    <col min="8" max="16384" width="9.140625" style="14"/>
  </cols>
  <sheetData>
    <row r="1" spans="1:10" s="15" customFormat="1" ht="4.5" customHeight="1" x14ac:dyDescent="0.25">
      <c r="A1" s="644"/>
      <c r="B1" s="644"/>
      <c r="C1" s="288"/>
      <c r="D1" s="289"/>
      <c r="E1" s="290"/>
      <c r="F1" s="290"/>
      <c r="G1" s="290"/>
      <c r="H1" s="13"/>
      <c r="I1" s="13"/>
      <c r="J1" s="13"/>
    </row>
    <row r="2" spans="1:10" ht="15" thickBot="1" x14ac:dyDescent="0.3">
      <c r="A2" s="644"/>
      <c r="B2" s="644"/>
      <c r="C2" s="291"/>
      <c r="D2" s="292"/>
      <c r="E2" s="292"/>
      <c r="F2" s="292"/>
      <c r="G2" s="292"/>
    </row>
    <row r="3" spans="1:10" ht="14.25" customHeight="1" x14ac:dyDescent="0.2">
      <c r="A3" s="293"/>
      <c r="B3" s="294"/>
      <c r="C3" s="295"/>
      <c r="D3" s="649" t="s">
        <v>235</v>
      </c>
      <c r="E3" s="647" t="s">
        <v>314</v>
      </c>
      <c r="F3" s="647" t="s">
        <v>318</v>
      </c>
      <c r="G3" s="647" t="s">
        <v>322</v>
      </c>
      <c r="H3" s="645" t="s">
        <v>323</v>
      </c>
      <c r="I3" s="645" t="s">
        <v>330</v>
      </c>
    </row>
    <row r="4" spans="1:10" ht="16.5" customHeight="1" x14ac:dyDescent="0.25">
      <c r="A4" s="296" t="s">
        <v>146</v>
      </c>
      <c r="B4" s="296" t="s">
        <v>0</v>
      </c>
      <c r="C4" s="296" t="s">
        <v>2</v>
      </c>
      <c r="D4" s="650"/>
      <c r="E4" s="648"/>
      <c r="F4" s="648"/>
      <c r="G4" s="648"/>
      <c r="H4" s="646"/>
      <c r="I4" s="646"/>
    </row>
    <row r="5" spans="1:10" x14ac:dyDescent="0.25">
      <c r="A5" s="296"/>
      <c r="B5" s="296"/>
      <c r="C5" s="296"/>
      <c r="D5" s="513"/>
      <c r="E5" s="550">
        <v>1</v>
      </c>
      <c r="F5" s="550">
        <v>2</v>
      </c>
      <c r="G5" s="550">
        <v>3</v>
      </c>
      <c r="H5" s="550">
        <v>4</v>
      </c>
      <c r="I5" s="550">
        <v>5</v>
      </c>
    </row>
    <row r="6" spans="1:10" s="15" customFormat="1" ht="21" customHeight="1" x14ac:dyDescent="0.25">
      <c r="A6" s="297" t="s">
        <v>4</v>
      </c>
      <c r="B6" s="298" t="s">
        <v>3</v>
      </c>
      <c r="C6" s="299" t="s">
        <v>5</v>
      </c>
      <c r="D6" s="514">
        <f t="shared" ref="D6:F8" si="0">D7</f>
        <v>8692840.9399999995</v>
      </c>
      <c r="E6" s="408">
        <f t="shared" si="0"/>
        <v>969168.7</v>
      </c>
      <c r="F6" s="408">
        <f t="shared" si="0"/>
        <v>1147219.1200000001</v>
      </c>
      <c r="G6" s="408">
        <f>SUM(G7)</f>
        <v>1222637.81</v>
      </c>
      <c r="H6" s="527">
        <f t="shared" ref="H6:H12" si="1">SUM(G6/E6)*100</f>
        <v>126.15324968707719</v>
      </c>
      <c r="I6" s="527">
        <f t="shared" ref="I6:I12" si="2">SUM(G6/F6)*100</f>
        <v>106.57404402395245</v>
      </c>
    </row>
    <row r="7" spans="1:10" x14ac:dyDescent="0.25">
      <c r="A7" s="302" t="s">
        <v>7</v>
      </c>
      <c r="B7" s="303" t="s">
        <v>6</v>
      </c>
      <c r="C7" s="304" t="s">
        <v>8</v>
      </c>
      <c r="D7" s="515">
        <f t="shared" si="0"/>
        <v>8692840.9399999995</v>
      </c>
      <c r="E7" s="409">
        <f t="shared" si="0"/>
        <v>969168.7</v>
      </c>
      <c r="F7" s="409">
        <f t="shared" si="0"/>
        <v>1147219.1200000001</v>
      </c>
      <c r="G7" s="409">
        <f>SUM(G8)</f>
        <v>1222637.81</v>
      </c>
      <c r="H7" s="528">
        <f t="shared" si="1"/>
        <v>126.15324968707719</v>
      </c>
      <c r="I7" s="528">
        <f t="shared" si="2"/>
        <v>106.57404402395245</v>
      </c>
    </row>
    <row r="8" spans="1:10" ht="22.5" x14ac:dyDescent="0.25">
      <c r="A8" s="307">
        <v>17097</v>
      </c>
      <c r="B8" s="308" t="s">
        <v>9</v>
      </c>
      <c r="C8" s="309" t="s">
        <v>221</v>
      </c>
      <c r="D8" s="516">
        <f t="shared" si="0"/>
        <v>8692840.9399999995</v>
      </c>
      <c r="E8" s="410">
        <f t="shared" si="0"/>
        <v>969168.7</v>
      </c>
      <c r="F8" s="410">
        <f t="shared" si="0"/>
        <v>1147219.1200000001</v>
      </c>
      <c r="G8" s="410">
        <f>SUM(G9)</f>
        <v>1222637.81</v>
      </c>
      <c r="H8" s="529">
        <f t="shared" si="1"/>
        <v>126.15324968707719</v>
      </c>
      <c r="I8" s="529">
        <f t="shared" si="2"/>
        <v>106.57404402395245</v>
      </c>
    </row>
    <row r="9" spans="1:10" ht="22.5" x14ac:dyDescent="0.25">
      <c r="A9" s="312">
        <v>82</v>
      </c>
      <c r="B9" s="313" t="s">
        <v>15</v>
      </c>
      <c r="C9" s="314" t="s">
        <v>220</v>
      </c>
      <c r="D9" s="517">
        <f>SUM(D10+D83+D201+D221+D227)</f>
        <v>8692840.9399999995</v>
      </c>
      <c r="E9" s="411">
        <f>SUM(E10+E83+E201+E221+E227)</f>
        <v>969168.7</v>
      </c>
      <c r="F9" s="411">
        <f>SUM(F10+F83+F201+F214+F221+F227)</f>
        <v>1147219.1200000001</v>
      </c>
      <c r="G9" s="411">
        <f>SUM(G10+G83+G201+G214+G221+G227)</f>
        <v>1222637.81</v>
      </c>
      <c r="H9" s="530">
        <f t="shared" si="1"/>
        <v>126.15324968707719</v>
      </c>
      <c r="I9" s="530">
        <f t="shared" si="2"/>
        <v>106.57404402395245</v>
      </c>
    </row>
    <row r="10" spans="1:10" ht="36.75" customHeight="1" x14ac:dyDescent="0.25">
      <c r="A10" s="317" t="s">
        <v>17</v>
      </c>
      <c r="B10" s="318" t="s">
        <v>16</v>
      </c>
      <c r="C10" s="319" t="s">
        <v>18</v>
      </c>
      <c r="D10" s="518">
        <f>SUM(D11+D21+D29+D72)</f>
        <v>7667667.4000000004</v>
      </c>
      <c r="E10" s="360">
        <f>SUM(E11+E21+E29+E72)</f>
        <v>921117.12</v>
      </c>
      <c r="F10" s="360">
        <f>SUM(F11+F21+F29+F72)</f>
        <v>1106185.73</v>
      </c>
      <c r="G10" s="360">
        <f>SUM(G11+G21+G29+G72)</f>
        <v>1176523.76</v>
      </c>
      <c r="H10" s="531">
        <f t="shared" si="1"/>
        <v>127.72792237321569</v>
      </c>
      <c r="I10" s="531">
        <f t="shared" si="2"/>
        <v>106.35860941724498</v>
      </c>
    </row>
    <row r="11" spans="1:10" ht="24.75" customHeight="1" x14ac:dyDescent="0.25">
      <c r="A11" s="322" t="s">
        <v>145</v>
      </c>
      <c r="B11" s="323" t="s">
        <v>19</v>
      </c>
      <c r="C11" s="323" t="s">
        <v>20</v>
      </c>
      <c r="D11" s="324">
        <f t="shared" ref="D11:F11" si="3">D12</f>
        <v>161479.4</v>
      </c>
      <c r="E11" s="325">
        <f t="shared" si="3"/>
        <v>21034.2</v>
      </c>
      <c r="F11" s="325">
        <f t="shared" si="3"/>
        <v>30075.360000000001</v>
      </c>
      <c r="G11" s="325">
        <f>SUM(G12)</f>
        <v>30075.360000000001</v>
      </c>
      <c r="H11" s="532">
        <f t="shared" si="1"/>
        <v>142.98314174059388</v>
      </c>
      <c r="I11" s="532">
        <f t="shared" si="2"/>
        <v>100</v>
      </c>
    </row>
    <row r="12" spans="1:10" x14ac:dyDescent="0.25">
      <c r="A12" s="326" t="s">
        <v>10</v>
      </c>
      <c r="B12" s="327">
        <v>48007</v>
      </c>
      <c r="C12" s="327" t="s">
        <v>12</v>
      </c>
      <c r="D12" s="328">
        <f>SUM(D14+D19)</f>
        <v>161479.4</v>
      </c>
      <c r="E12" s="329">
        <f>SUM(E14+E19)</f>
        <v>21034.2</v>
      </c>
      <c r="F12" s="329">
        <f>SUM(F14+F19)</f>
        <v>30075.360000000001</v>
      </c>
      <c r="G12" s="329">
        <f>SUM(G14+G19)</f>
        <v>30075.360000000001</v>
      </c>
      <c r="H12" s="533">
        <f t="shared" si="1"/>
        <v>142.98314174059388</v>
      </c>
      <c r="I12" s="533">
        <f t="shared" si="2"/>
        <v>100</v>
      </c>
    </row>
    <row r="13" spans="1:10" s="251" customFormat="1" x14ac:dyDescent="0.25">
      <c r="A13" s="330">
        <v>3</v>
      </c>
      <c r="B13" s="331"/>
      <c r="C13" s="331"/>
      <c r="D13" s="332"/>
      <c r="E13" s="333"/>
      <c r="F13" s="333"/>
      <c r="G13" s="333"/>
      <c r="H13" s="534"/>
      <c r="I13" s="534"/>
    </row>
    <row r="14" spans="1:10" s="251" customFormat="1" x14ac:dyDescent="0.25">
      <c r="A14" s="330"/>
      <c r="B14" s="331">
        <v>32</v>
      </c>
      <c r="C14" s="331" t="s">
        <v>98</v>
      </c>
      <c r="D14" s="332">
        <v>157979.4</v>
      </c>
      <c r="E14" s="333">
        <f>SUM(E15:E18)</f>
        <v>20484</v>
      </c>
      <c r="F14" s="333">
        <f>SUM(F15:F18)</f>
        <v>29425.360000000001</v>
      </c>
      <c r="G14" s="333">
        <f>SUM(G15:G18)</f>
        <v>29225.360000000001</v>
      </c>
      <c r="H14" s="534">
        <f>SUM(G14/E14)*100</f>
        <v>142.67408709236477</v>
      </c>
      <c r="I14" s="534">
        <f>SUM(G14/F14)*100</f>
        <v>99.320314177974382</v>
      </c>
    </row>
    <row r="15" spans="1:10" s="251" customFormat="1" hidden="1" x14ac:dyDescent="0.25">
      <c r="A15" s="330"/>
      <c r="B15" s="331">
        <v>321</v>
      </c>
      <c r="C15" s="331" t="s">
        <v>89</v>
      </c>
      <c r="D15" s="332"/>
      <c r="E15" s="333">
        <v>2500</v>
      </c>
      <c r="F15" s="333">
        <v>2850</v>
      </c>
      <c r="G15" s="333">
        <v>5800</v>
      </c>
      <c r="H15" s="534">
        <f t="shared" ref="H15:H78" si="4">SUM(G15/E15)*100</f>
        <v>231.99999999999997</v>
      </c>
      <c r="I15" s="534">
        <f t="shared" ref="I15:I78" si="5">SUM(G15/F15)*100</f>
        <v>203.50877192982458</v>
      </c>
    </row>
    <row r="16" spans="1:10" s="251" customFormat="1" hidden="1" x14ac:dyDescent="0.25">
      <c r="A16" s="330"/>
      <c r="B16" s="331">
        <v>322</v>
      </c>
      <c r="C16" s="331" t="s">
        <v>91</v>
      </c>
      <c r="D16" s="332"/>
      <c r="E16" s="333">
        <v>7824</v>
      </c>
      <c r="F16" s="333">
        <v>7480</v>
      </c>
      <c r="G16" s="333">
        <v>7480</v>
      </c>
      <c r="H16" s="534">
        <f t="shared" si="4"/>
        <v>95.603271983640084</v>
      </c>
      <c r="I16" s="534">
        <f t="shared" si="5"/>
        <v>100</v>
      </c>
    </row>
    <row r="17" spans="1:9" s="251" customFormat="1" hidden="1" x14ac:dyDescent="0.25">
      <c r="A17" s="330"/>
      <c r="B17" s="331">
        <v>323</v>
      </c>
      <c r="C17" s="331" t="s">
        <v>90</v>
      </c>
      <c r="D17" s="332"/>
      <c r="E17" s="333">
        <v>9870</v>
      </c>
      <c r="F17" s="333">
        <v>18410.36</v>
      </c>
      <c r="G17" s="333">
        <v>15545.36</v>
      </c>
      <c r="H17" s="534">
        <f t="shared" si="4"/>
        <v>157.50111448834855</v>
      </c>
      <c r="I17" s="534">
        <f t="shared" si="5"/>
        <v>84.438109846847098</v>
      </c>
    </row>
    <row r="18" spans="1:9" s="251" customFormat="1" hidden="1" x14ac:dyDescent="0.25">
      <c r="A18" s="330"/>
      <c r="B18" s="331">
        <v>329</v>
      </c>
      <c r="C18" s="331" t="s">
        <v>239</v>
      </c>
      <c r="D18" s="332"/>
      <c r="E18" s="333">
        <v>290</v>
      </c>
      <c r="F18" s="333">
        <v>685</v>
      </c>
      <c r="G18" s="333">
        <v>400</v>
      </c>
      <c r="H18" s="534">
        <f t="shared" si="4"/>
        <v>137.93103448275863</v>
      </c>
      <c r="I18" s="534">
        <f t="shared" si="5"/>
        <v>58.394160583941598</v>
      </c>
    </row>
    <row r="19" spans="1:9" s="251" customFormat="1" x14ac:dyDescent="0.25">
      <c r="A19" s="330"/>
      <c r="B19" s="331">
        <v>34</v>
      </c>
      <c r="C19" s="331" t="s">
        <v>99</v>
      </c>
      <c r="D19" s="332">
        <v>3500</v>
      </c>
      <c r="E19" s="333">
        <f>SUM(E20)</f>
        <v>550.20000000000005</v>
      </c>
      <c r="F19" s="333">
        <f>SUM(F20)</f>
        <v>650</v>
      </c>
      <c r="G19" s="333">
        <f>SUM(G20)</f>
        <v>850</v>
      </c>
      <c r="H19" s="534">
        <f t="shared" si="4"/>
        <v>154.4892766266812</v>
      </c>
      <c r="I19" s="534">
        <f t="shared" si="5"/>
        <v>130.76923076923077</v>
      </c>
    </row>
    <row r="20" spans="1:9" s="251" customFormat="1" hidden="1" x14ac:dyDescent="0.25">
      <c r="A20" s="330"/>
      <c r="B20" s="331">
        <v>343</v>
      </c>
      <c r="C20" s="339" t="s">
        <v>93</v>
      </c>
      <c r="D20" s="332"/>
      <c r="E20" s="333">
        <v>550.20000000000005</v>
      </c>
      <c r="F20" s="333">
        <v>650</v>
      </c>
      <c r="G20" s="333">
        <v>850</v>
      </c>
      <c r="H20" s="534">
        <f t="shared" si="4"/>
        <v>154.4892766266812</v>
      </c>
      <c r="I20" s="534">
        <f t="shared" si="5"/>
        <v>130.76923076923077</v>
      </c>
    </row>
    <row r="21" spans="1:9" ht="24.75" customHeight="1" x14ac:dyDescent="0.25">
      <c r="A21" s="322" t="s">
        <v>145</v>
      </c>
      <c r="B21" s="323" t="s">
        <v>59</v>
      </c>
      <c r="C21" s="334" t="s">
        <v>60</v>
      </c>
      <c r="D21" s="324">
        <f t="shared" ref="D21:F21" si="6">D22</f>
        <v>454698</v>
      </c>
      <c r="E21" s="325">
        <f t="shared" si="6"/>
        <v>60552.920000000006</v>
      </c>
      <c r="F21" s="325">
        <f t="shared" si="6"/>
        <v>57978.79</v>
      </c>
      <c r="G21" s="325">
        <f>SUM(G22)</f>
        <v>57959.130000000005</v>
      </c>
      <c r="H21" s="532">
        <f t="shared" si="4"/>
        <v>95.716490633317107</v>
      </c>
      <c r="I21" s="532">
        <f t="shared" si="5"/>
        <v>99.966091048122948</v>
      </c>
    </row>
    <row r="22" spans="1:9" x14ac:dyDescent="0.25">
      <c r="A22" s="326" t="s">
        <v>10</v>
      </c>
      <c r="B22" s="327">
        <v>48007</v>
      </c>
      <c r="C22" s="336" t="s">
        <v>12</v>
      </c>
      <c r="D22" s="328">
        <v>454698</v>
      </c>
      <c r="E22" s="338">
        <f>SUM(E24)</f>
        <v>60552.920000000006</v>
      </c>
      <c r="F22" s="338">
        <f>SUM(F24)</f>
        <v>57978.79</v>
      </c>
      <c r="G22" s="338">
        <f>SUM(G24)</f>
        <v>57959.130000000005</v>
      </c>
      <c r="H22" s="533">
        <f t="shared" si="4"/>
        <v>95.716490633317107</v>
      </c>
      <c r="I22" s="533">
        <f t="shared" si="5"/>
        <v>99.966091048122948</v>
      </c>
    </row>
    <row r="23" spans="1:9" s="251" customFormat="1" x14ac:dyDescent="0.25">
      <c r="A23" s="330">
        <v>3</v>
      </c>
      <c r="B23" s="331"/>
      <c r="C23" s="339"/>
      <c r="D23" s="332"/>
      <c r="E23" s="341"/>
      <c r="F23" s="341"/>
      <c r="G23" s="341"/>
      <c r="H23" s="534"/>
      <c r="I23" s="534"/>
    </row>
    <row r="24" spans="1:9" s="251" customFormat="1" x14ac:dyDescent="0.25">
      <c r="A24" s="330"/>
      <c r="B24" s="331">
        <v>32</v>
      </c>
      <c r="C24" s="331" t="s">
        <v>98</v>
      </c>
      <c r="D24" s="332">
        <v>454698</v>
      </c>
      <c r="E24" s="341">
        <f>SUM(E25:E28)</f>
        <v>60552.920000000006</v>
      </c>
      <c r="F24" s="341">
        <f>SUM(F25:F28)</f>
        <v>57978.79</v>
      </c>
      <c r="G24" s="341">
        <f>SUM(G25:G28)</f>
        <v>57959.130000000005</v>
      </c>
      <c r="H24" s="534">
        <f t="shared" si="4"/>
        <v>95.716490633317107</v>
      </c>
      <c r="I24" s="534">
        <f t="shared" si="5"/>
        <v>99.966091048122948</v>
      </c>
    </row>
    <row r="25" spans="1:9" s="251" customFormat="1" hidden="1" x14ac:dyDescent="0.25">
      <c r="A25" s="330"/>
      <c r="B25" s="331">
        <v>321</v>
      </c>
      <c r="C25" s="331" t="s">
        <v>89</v>
      </c>
      <c r="D25" s="332"/>
      <c r="E25" s="341">
        <v>35218.79</v>
      </c>
      <c r="F25" s="341">
        <v>35218.79</v>
      </c>
      <c r="G25" s="341">
        <v>35418.79</v>
      </c>
      <c r="H25" s="534">
        <f t="shared" si="4"/>
        <v>100.56787868067019</v>
      </c>
      <c r="I25" s="534">
        <f t="shared" si="5"/>
        <v>100.56787868067019</v>
      </c>
    </row>
    <row r="26" spans="1:9" s="251" customFormat="1" hidden="1" x14ac:dyDescent="0.25">
      <c r="A26" s="330"/>
      <c r="B26" s="331">
        <v>322</v>
      </c>
      <c r="C26" s="331" t="s">
        <v>91</v>
      </c>
      <c r="D26" s="332"/>
      <c r="E26" s="341">
        <v>19821.669999999998</v>
      </c>
      <c r="F26" s="341">
        <v>17000</v>
      </c>
      <c r="G26" s="341">
        <v>16580.34</v>
      </c>
      <c r="H26" s="534">
        <f t="shared" si="4"/>
        <v>83.6475433200129</v>
      </c>
      <c r="I26" s="534">
        <f t="shared" si="5"/>
        <v>97.531411764705894</v>
      </c>
    </row>
    <row r="27" spans="1:9" s="251" customFormat="1" hidden="1" x14ac:dyDescent="0.25">
      <c r="A27" s="330"/>
      <c r="B27" s="331">
        <v>323</v>
      </c>
      <c r="C27" s="339" t="s">
        <v>90</v>
      </c>
      <c r="D27" s="332"/>
      <c r="E27" s="341">
        <v>4029.09</v>
      </c>
      <c r="F27" s="341">
        <v>4360</v>
      </c>
      <c r="G27" s="341">
        <v>4360</v>
      </c>
      <c r="H27" s="534">
        <f t="shared" si="4"/>
        <v>108.213020806187</v>
      </c>
      <c r="I27" s="534">
        <f t="shared" si="5"/>
        <v>100</v>
      </c>
    </row>
    <row r="28" spans="1:9" s="251" customFormat="1" hidden="1" x14ac:dyDescent="0.25">
      <c r="A28" s="330"/>
      <c r="B28" s="331">
        <v>329</v>
      </c>
      <c r="C28" s="339" t="s">
        <v>239</v>
      </c>
      <c r="D28" s="332"/>
      <c r="E28" s="341">
        <v>1483.37</v>
      </c>
      <c r="F28" s="341">
        <v>1400</v>
      </c>
      <c r="G28" s="341">
        <v>1600</v>
      </c>
      <c r="H28" s="534">
        <f t="shared" si="4"/>
        <v>107.86250227522467</v>
      </c>
      <c r="I28" s="534">
        <f t="shared" si="5"/>
        <v>114.28571428571428</v>
      </c>
    </row>
    <row r="29" spans="1:9" ht="24.75" customHeight="1" x14ac:dyDescent="0.25">
      <c r="A29" s="322" t="s">
        <v>145</v>
      </c>
      <c r="B29" s="323" t="s">
        <v>67</v>
      </c>
      <c r="C29" s="334" t="s">
        <v>68</v>
      </c>
      <c r="D29" s="324">
        <f>D30+D44+D52+D60</f>
        <v>149490</v>
      </c>
      <c r="E29" s="325">
        <f>SUM(E30+E44+E52+E60)</f>
        <v>8300</v>
      </c>
      <c r="F29" s="325">
        <f>F30+F44+F52+F60</f>
        <v>12625</v>
      </c>
      <c r="G29" s="325">
        <f>SUM(G30+G44+G52+G60+G68)</f>
        <v>15090</v>
      </c>
      <c r="H29" s="532">
        <f t="shared" si="4"/>
        <v>181.80722891566265</v>
      </c>
      <c r="I29" s="532">
        <f t="shared" si="5"/>
        <v>119.52475247524752</v>
      </c>
    </row>
    <row r="30" spans="1:9" x14ac:dyDescent="0.25">
      <c r="A30" s="326" t="s">
        <v>10</v>
      </c>
      <c r="B30" s="327">
        <v>32400</v>
      </c>
      <c r="C30" s="336" t="s">
        <v>14</v>
      </c>
      <c r="D30" s="328">
        <v>56400</v>
      </c>
      <c r="E30" s="329">
        <f>SUM(E32)</f>
        <v>5300</v>
      </c>
      <c r="F30" s="329">
        <f>SUM(F32+F38)</f>
        <v>0</v>
      </c>
      <c r="G30" s="329">
        <f>SUM(G32+G41)</f>
        <v>0</v>
      </c>
      <c r="H30" s="533">
        <f t="shared" si="4"/>
        <v>0</v>
      </c>
      <c r="I30" s="533">
        <v>0</v>
      </c>
    </row>
    <row r="31" spans="1:9" s="251" customFormat="1" x14ac:dyDescent="0.25">
      <c r="A31" s="330">
        <v>3</v>
      </c>
      <c r="B31" s="331"/>
      <c r="C31" s="339"/>
      <c r="D31" s="332"/>
      <c r="E31" s="333"/>
      <c r="F31" s="333"/>
      <c r="G31" s="333"/>
      <c r="H31" s="534"/>
      <c r="I31" s="534"/>
    </row>
    <row r="32" spans="1:9" s="251" customFormat="1" x14ac:dyDescent="0.25">
      <c r="A32" s="330"/>
      <c r="B32" s="331">
        <v>32</v>
      </c>
      <c r="C32" s="331" t="s">
        <v>98</v>
      </c>
      <c r="D32" s="332">
        <v>40900</v>
      </c>
      <c r="E32" s="333">
        <f>SUM(E33:E35)</f>
        <v>5300</v>
      </c>
      <c r="F32" s="333">
        <f>SUM(F33:F37)</f>
        <v>0</v>
      </c>
      <c r="G32" s="333">
        <f>SUM(G33:G37)</f>
        <v>0</v>
      </c>
      <c r="H32" s="534">
        <f t="shared" si="4"/>
        <v>0</v>
      </c>
      <c r="I32" s="534">
        <v>0</v>
      </c>
    </row>
    <row r="33" spans="1:9" s="251" customFormat="1" hidden="1" x14ac:dyDescent="0.25">
      <c r="A33" s="330"/>
      <c r="B33" s="331">
        <v>321</v>
      </c>
      <c r="C33" s="331" t="s">
        <v>89</v>
      </c>
      <c r="D33" s="332"/>
      <c r="E33" s="333">
        <v>300</v>
      </c>
      <c r="F33" s="333">
        <v>0</v>
      </c>
      <c r="G33" s="333">
        <v>0</v>
      </c>
      <c r="H33" s="534">
        <f t="shared" si="4"/>
        <v>0</v>
      </c>
      <c r="I33" s="534">
        <v>0</v>
      </c>
    </row>
    <row r="34" spans="1:9" s="251" customFormat="1" hidden="1" x14ac:dyDescent="0.25">
      <c r="A34" s="330"/>
      <c r="B34" s="331">
        <v>322</v>
      </c>
      <c r="C34" s="331" t="s">
        <v>91</v>
      </c>
      <c r="D34" s="332"/>
      <c r="E34" s="333">
        <v>2500</v>
      </c>
      <c r="F34" s="333">
        <v>0</v>
      </c>
      <c r="G34" s="333">
        <v>0</v>
      </c>
      <c r="H34" s="534">
        <f t="shared" si="4"/>
        <v>0</v>
      </c>
      <c r="I34" s="534">
        <v>0</v>
      </c>
    </row>
    <row r="35" spans="1:9" s="251" customFormat="1" hidden="1" x14ac:dyDescent="0.25">
      <c r="A35" s="330"/>
      <c r="B35" s="331">
        <v>323</v>
      </c>
      <c r="C35" s="339" t="s">
        <v>90</v>
      </c>
      <c r="D35" s="332"/>
      <c r="E35" s="333">
        <v>2500</v>
      </c>
      <c r="F35" s="333">
        <v>0</v>
      </c>
      <c r="G35" s="333">
        <v>0</v>
      </c>
      <c r="H35" s="534">
        <f t="shared" si="4"/>
        <v>0</v>
      </c>
      <c r="I35" s="534">
        <v>0</v>
      </c>
    </row>
    <row r="36" spans="1:9" s="251" customFormat="1" hidden="1" x14ac:dyDescent="0.25">
      <c r="A36" s="330"/>
      <c r="B36" s="331">
        <v>324</v>
      </c>
      <c r="C36" s="339" t="s">
        <v>240</v>
      </c>
      <c r="D36" s="332"/>
      <c r="E36" s="333">
        <v>0</v>
      </c>
      <c r="F36" s="333">
        <v>0</v>
      </c>
      <c r="G36" s="333">
        <v>0</v>
      </c>
      <c r="H36" s="534">
        <v>0</v>
      </c>
      <c r="I36" s="534">
        <v>0</v>
      </c>
    </row>
    <row r="37" spans="1:9" s="251" customFormat="1" hidden="1" x14ac:dyDescent="0.25">
      <c r="A37" s="330"/>
      <c r="B37" s="331">
        <v>329</v>
      </c>
      <c r="C37" s="339" t="s">
        <v>239</v>
      </c>
      <c r="D37" s="332"/>
      <c r="E37" s="333">
        <v>0</v>
      </c>
      <c r="F37" s="333">
        <v>0</v>
      </c>
      <c r="G37" s="333">
        <v>0</v>
      </c>
      <c r="H37" s="534">
        <v>0</v>
      </c>
      <c r="I37" s="534">
        <v>0</v>
      </c>
    </row>
    <row r="38" spans="1:9" x14ac:dyDescent="0.25">
      <c r="A38" s="342"/>
      <c r="B38" s="343">
        <v>34</v>
      </c>
      <c r="C38" s="344" t="s">
        <v>93</v>
      </c>
      <c r="D38" s="345">
        <v>1000</v>
      </c>
      <c r="E38" s="346">
        <f>SUM(E39)</f>
        <v>0</v>
      </c>
      <c r="F38" s="346">
        <f>SUM(F39)</f>
        <v>0</v>
      </c>
      <c r="G38" s="346">
        <f>SUM(G39)</f>
        <v>0</v>
      </c>
      <c r="H38" s="534">
        <v>0</v>
      </c>
      <c r="I38" s="534">
        <v>0</v>
      </c>
    </row>
    <row r="39" spans="1:9" hidden="1" x14ac:dyDescent="0.25">
      <c r="A39" s="342"/>
      <c r="B39" s="343">
        <v>343</v>
      </c>
      <c r="C39" s="339" t="s">
        <v>93</v>
      </c>
      <c r="D39" s="345"/>
      <c r="E39" s="346">
        <v>0</v>
      </c>
      <c r="F39" s="346">
        <v>0</v>
      </c>
      <c r="G39" s="346">
        <v>0</v>
      </c>
      <c r="H39" s="534">
        <v>0</v>
      </c>
      <c r="I39" s="534">
        <v>0</v>
      </c>
    </row>
    <row r="40" spans="1:9" x14ac:dyDescent="0.25">
      <c r="A40" s="347">
        <v>4</v>
      </c>
      <c r="B40" s="343"/>
      <c r="C40" s="344"/>
      <c r="D40" s="345"/>
      <c r="E40" s="346"/>
      <c r="F40" s="346"/>
      <c r="G40" s="346"/>
      <c r="H40" s="534"/>
      <c r="I40" s="534"/>
    </row>
    <row r="41" spans="1:9" x14ac:dyDescent="0.25">
      <c r="A41" s="342"/>
      <c r="B41" s="343">
        <v>42</v>
      </c>
      <c r="C41" s="344" t="s">
        <v>126</v>
      </c>
      <c r="D41" s="345">
        <v>14500</v>
      </c>
      <c r="E41" s="346">
        <f>SUM(E42:E43)</f>
        <v>0</v>
      </c>
      <c r="F41" s="346">
        <f>SUM(F42:F43)</f>
        <v>0</v>
      </c>
      <c r="G41" s="346">
        <f>SUM(G42)</f>
        <v>0</v>
      </c>
      <c r="H41" s="534">
        <v>0</v>
      </c>
      <c r="I41" s="534">
        <v>0</v>
      </c>
    </row>
    <row r="42" spans="1:9" hidden="1" x14ac:dyDescent="0.25">
      <c r="A42" s="342"/>
      <c r="B42" s="343">
        <v>422</v>
      </c>
      <c r="C42" s="344" t="s">
        <v>126</v>
      </c>
      <c r="D42" s="345"/>
      <c r="E42" s="346">
        <v>0</v>
      </c>
      <c r="F42" s="346">
        <v>0</v>
      </c>
      <c r="G42" s="346">
        <v>0</v>
      </c>
      <c r="H42" s="534">
        <v>0</v>
      </c>
      <c r="I42" s="534">
        <v>0</v>
      </c>
    </row>
    <row r="43" spans="1:9" hidden="1" x14ac:dyDescent="0.25">
      <c r="A43" s="342"/>
      <c r="B43" s="343">
        <v>424</v>
      </c>
      <c r="C43" s="344" t="s">
        <v>210</v>
      </c>
      <c r="D43" s="345"/>
      <c r="E43" s="346">
        <v>0</v>
      </c>
      <c r="F43" s="346">
        <v>0</v>
      </c>
      <c r="G43" s="346">
        <v>0</v>
      </c>
      <c r="H43" s="534">
        <v>0</v>
      </c>
      <c r="I43" s="534">
        <v>0</v>
      </c>
    </row>
    <row r="44" spans="1:9" x14ac:dyDescent="0.25">
      <c r="A44" s="326" t="s">
        <v>10</v>
      </c>
      <c r="B44" s="327">
        <v>47400</v>
      </c>
      <c r="C44" s="336" t="s">
        <v>183</v>
      </c>
      <c r="D44" s="328">
        <v>21100</v>
      </c>
      <c r="E44" s="329">
        <f>SUM(E46)</f>
        <v>0</v>
      </c>
      <c r="F44" s="329">
        <f>SUM(F46)</f>
        <v>0</v>
      </c>
      <c r="G44" s="329">
        <f>SUM(G46)</f>
        <v>0</v>
      </c>
      <c r="H44" s="533">
        <v>0</v>
      </c>
      <c r="I44" s="533">
        <v>0</v>
      </c>
    </row>
    <row r="45" spans="1:9" s="251" customFormat="1" x14ac:dyDescent="0.25">
      <c r="A45" s="330">
        <v>3</v>
      </c>
      <c r="B45" s="331"/>
      <c r="C45" s="339"/>
      <c r="D45" s="332"/>
      <c r="E45" s="333"/>
      <c r="F45" s="333"/>
      <c r="G45" s="333"/>
      <c r="H45" s="534"/>
      <c r="I45" s="534"/>
    </row>
    <row r="46" spans="1:9" s="251" customFormat="1" x14ac:dyDescent="0.25">
      <c r="A46" s="330"/>
      <c r="B46" s="331">
        <v>32</v>
      </c>
      <c r="C46" s="331" t="s">
        <v>98</v>
      </c>
      <c r="D46" s="332">
        <v>21100</v>
      </c>
      <c r="E46" s="333">
        <f>SUM(E47:E50)</f>
        <v>0</v>
      </c>
      <c r="F46" s="333">
        <f>SUM(F48:F50)</f>
        <v>0</v>
      </c>
      <c r="G46" s="333">
        <f>SUM(G47)</f>
        <v>0</v>
      </c>
      <c r="H46" s="534">
        <v>0</v>
      </c>
      <c r="I46" s="534">
        <v>0</v>
      </c>
    </row>
    <row r="47" spans="1:9" s="251" customFormat="1" hidden="1" x14ac:dyDescent="0.25">
      <c r="A47" s="330"/>
      <c r="B47" s="331">
        <v>321</v>
      </c>
      <c r="C47" s="331" t="s">
        <v>89</v>
      </c>
      <c r="D47" s="332"/>
      <c r="E47" s="333">
        <v>0</v>
      </c>
      <c r="F47" s="333">
        <v>0</v>
      </c>
      <c r="G47" s="333">
        <v>0</v>
      </c>
      <c r="H47" s="534">
        <v>0</v>
      </c>
      <c r="I47" s="534">
        <v>0</v>
      </c>
    </row>
    <row r="48" spans="1:9" s="251" customFormat="1" hidden="1" x14ac:dyDescent="0.25">
      <c r="A48" s="330"/>
      <c r="B48" s="331">
        <v>322</v>
      </c>
      <c r="C48" s="331" t="s">
        <v>91</v>
      </c>
      <c r="D48" s="332"/>
      <c r="E48" s="333">
        <v>0</v>
      </c>
      <c r="F48" s="333">
        <v>0</v>
      </c>
      <c r="G48" s="333">
        <v>0</v>
      </c>
      <c r="H48" s="534">
        <v>0</v>
      </c>
      <c r="I48" s="534">
        <v>0</v>
      </c>
    </row>
    <row r="49" spans="1:9" s="251" customFormat="1" hidden="1" x14ac:dyDescent="0.25">
      <c r="A49" s="330"/>
      <c r="B49" s="331">
        <v>323</v>
      </c>
      <c r="C49" s="339" t="s">
        <v>90</v>
      </c>
      <c r="D49" s="332"/>
      <c r="E49" s="333">
        <v>0</v>
      </c>
      <c r="F49" s="333">
        <v>0</v>
      </c>
      <c r="G49" s="333">
        <v>0</v>
      </c>
      <c r="H49" s="534">
        <v>0</v>
      </c>
      <c r="I49" s="534">
        <v>0</v>
      </c>
    </row>
    <row r="50" spans="1:9" s="251" customFormat="1" hidden="1" x14ac:dyDescent="0.25">
      <c r="A50" s="330"/>
      <c r="B50" s="331">
        <v>329</v>
      </c>
      <c r="C50" s="339" t="s">
        <v>239</v>
      </c>
      <c r="D50" s="332"/>
      <c r="E50" s="333">
        <v>0</v>
      </c>
      <c r="F50" s="333">
        <v>0</v>
      </c>
      <c r="G50" s="333">
        <v>0</v>
      </c>
      <c r="H50" s="534">
        <v>0</v>
      </c>
      <c r="I50" s="534">
        <v>0</v>
      </c>
    </row>
    <row r="51" spans="1:9" s="251" customFormat="1" x14ac:dyDescent="0.25">
      <c r="A51" s="330"/>
      <c r="B51" s="331"/>
      <c r="C51" s="339"/>
      <c r="D51" s="332"/>
      <c r="E51" s="333"/>
      <c r="F51" s="333"/>
      <c r="G51" s="333"/>
      <c r="H51" s="534"/>
      <c r="I51" s="534"/>
    </row>
    <row r="52" spans="1:9" ht="15.75" customHeight="1" x14ac:dyDescent="0.25">
      <c r="A52" s="326" t="s">
        <v>10</v>
      </c>
      <c r="B52" s="327">
        <v>53082</v>
      </c>
      <c r="C52" s="336" t="s">
        <v>13</v>
      </c>
      <c r="D52" s="328">
        <f>SUM(D54+D57)</f>
        <v>8740</v>
      </c>
      <c r="E52" s="329">
        <f>SUM(E54+E57)</f>
        <v>0</v>
      </c>
      <c r="F52" s="329">
        <f>SUM(F54+F57)</f>
        <v>0</v>
      </c>
      <c r="G52" s="329">
        <f>SUM(G54+G57)</f>
        <v>0</v>
      </c>
      <c r="H52" s="533">
        <v>0</v>
      </c>
      <c r="I52" s="533">
        <v>0</v>
      </c>
    </row>
    <row r="53" spans="1:9" s="251" customFormat="1" ht="15.75" customHeight="1" x14ac:dyDescent="0.25">
      <c r="A53" s="330">
        <v>3</v>
      </c>
      <c r="B53" s="331"/>
      <c r="C53" s="339"/>
      <c r="D53" s="332"/>
      <c r="E53" s="333"/>
      <c r="F53" s="333"/>
      <c r="G53" s="333"/>
      <c r="H53" s="534"/>
      <c r="I53" s="534"/>
    </row>
    <row r="54" spans="1:9" s="251" customFormat="1" ht="15.75" customHeight="1" x14ac:dyDescent="0.2">
      <c r="A54" s="330"/>
      <c r="B54" s="331">
        <v>31</v>
      </c>
      <c r="C54" s="348" t="s">
        <v>102</v>
      </c>
      <c r="D54" s="332">
        <v>2740</v>
      </c>
      <c r="E54" s="333">
        <f>SUM(E55:E56)</f>
        <v>0</v>
      </c>
      <c r="F54" s="333">
        <f>SUM(F55:F56)</f>
        <v>0</v>
      </c>
      <c r="G54" s="333">
        <f>SUM(G55)</f>
        <v>0</v>
      </c>
      <c r="H54" s="534">
        <v>0</v>
      </c>
      <c r="I54" s="534">
        <v>0</v>
      </c>
    </row>
    <row r="55" spans="1:9" s="251" customFormat="1" ht="15.75" hidden="1" customHeight="1" x14ac:dyDescent="0.2">
      <c r="A55" s="330"/>
      <c r="B55" s="331">
        <v>311</v>
      </c>
      <c r="C55" s="407" t="s">
        <v>102</v>
      </c>
      <c r="D55" s="332"/>
      <c r="E55" s="333">
        <v>0</v>
      </c>
      <c r="F55" s="333">
        <v>0</v>
      </c>
      <c r="G55" s="333">
        <v>0</v>
      </c>
      <c r="H55" s="534">
        <v>0</v>
      </c>
      <c r="I55" s="534">
        <v>0</v>
      </c>
    </row>
    <row r="56" spans="1:9" s="251" customFormat="1" ht="15.75" hidden="1" customHeight="1" x14ac:dyDescent="0.2">
      <c r="A56" s="330"/>
      <c r="B56" s="331">
        <v>313</v>
      </c>
      <c r="C56" s="407" t="s">
        <v>241</v>
      </c>
      <c r="D56" s="332"/>
      <c r="E56" s="333">
        <v>0</v>
      </c>
      <c r="F56" s="333">
        <v>0</v>
      </c>
      <c r="G56" s="333">
        <v>0</v>
      </c>
      <c r="H56" s="534">
        <v>0</v>
      </c>
      <c r="I56" s="534">
        <v>0</v>
      </c>
    </row>
    <row r="57" spans="1:9" x14ac:dyDescent="0.25">
      <c r="A57" s="330"/>
      <c r="B57" s="343">
        <v>32</v>
      </c>
      <c r="C57" s="331" t="s">
        <v>98</v>
      </c>
      <c r="D57" s="345">
        <v>6000</v>
      </c>
      <c r="E57" s="346">
        <f>SUM(E58:E59)</f>
        <v>0</v>
      </c>
      <c r="F57" s="346">
        <f>SUM(F58:F59)</f>
        <v>0</v>
      </c>
      <c r="G57" s="346">
        <f>SUM(G58)</f>
        <v>0</v>
      </c>
      <c r="H57" s="534">
        <v>0</v>
      </c>
      <c r="I57" s="534">
        <v>0</v>
      </c>
    </row>
    <row r="58" spans="1:9" hidden="1" x14ac:dyDescent="0.25">
      <c r="A58" s="330"/>
      <c r="B58" s="343">
        <v>321</v>
      </c>
      <c r="C58" s="331" t="s">
        <v>89</v>
      </c>
      <c r="D58" s="345"/>
      <c r="E58" s="346">
        <v>0</v>
      </c>
      <c r="F58" s="346">
        <v>0</v>
      </c>
      <c r="G58" s="346">
        <v>0</v>
      </c>
      <c r="H58" s="534">
        <v>0</v>
      </c>
      <c r="I58" s="534">
        <v>0</v>
      </c>
    </row>
    <row r="59" spans="1:9" hidden="1" x14ac:dyDescent="0.25">
      <c r="A59" s="330"/>
      <c r="B59" s="343">
        <v>323</v>
      </c>
      <c r="C59" s="339" t="s">
        <v>90</v>
      </c>
      <c r="D59" s="345"/>
      <c r="E59" s="346">
        <v>0</v>
      </c>
      <c r="F59" s="346">
        <v>0</v>
      </c>
      <c r="G59" s="346">
        <v>0</v>
      </c>
      <c r="H59" s="534">
        <v>0</v>
      </c>
      <c r="I59" s="534">
        <v>0</v>
      </c>
    </row>
    <row r="60" spans="1:9" x14ac:dyDescent="0.25">
      <c r="A60" s="326" t="s">
        <v>10</v>
      </c>
      <c r="B60" s="327">
        <v>58400</v>
      </c>
      <c r="C60" s="336" t="s">
        <v>157</v>
      </c>
      <c r="D60" s="328">
        <f t="shared" ref="D60:F60" si="7">SUM(D62)</f>
        <v>63250</v>
      </c>
      <c r="E60" s="329">
        <f t="shared" si="7"/>
        <v>3000</v>
      </c>
      <c r="F60" s="329">
        <f t="shared" si="7"/>
        <v>12625</v>
      </c>
      <c r="G60" s="329">
        <f>SUM(G62)</f>
        <v>13650</v>
      </c>
      <c r="H60" s="533">
        <f t="shared" si="4"/>
        <v>455</v>
      </c>
      <c r="I60" s="533">
        <f t="shared" si="5"/>
        <v>108.11881188118812</v>
      </c>
    </row>
    <row r="61" spans="1:9" s="251" customFormat="1" x14ac:dyDescent="0.25">
      <c r="A61" s="330">
        <v>3</v>
      </c>
      <c r="B61" s="331"/>
      <c r="C61" s="339"/>
      <c r="D61" s="332"/>
      <c r="E61" s="333"/>
      <c r="F61" s="333"/>
      <c r="G61" s="333"/>
      <c r="H61" s="534"/>
      <c r="I61" s="534"/>
    </row>
    <row r="62" spans="1:9" s="251" customFormat="1" x14ac:dyDescent="0.25">
      <c r="A62" s="330"/>
      <c r="B62" s="331">
        <v>32</v>
      </c>
      <c r="C62" s="331" t="s">
        <v>98</v>
      </c>
      <c r="D62" s="332">
        <v>63250</v>
      </c>
      <c r="E62" s="333">
        <f>SUM(E63:E67)</f>
        <v>3000</v>
      </c>
      <c r="F62" s="333">
        <f>SUM(F63:F66)</f>
        <v>12625</v>
      </c>
      <c r="G62" s="333">
        <f>SUM(G63:G67)</f>
        <v>13650</v>
      </c>
      <c r="H62" s="534">
        <f t="shared" si="4"/>
        <v>455</v>
      </c>
      <c r="I62" s="534">
        <f t="shared" si="5"/>
        <v>108.11881188118812</v>
      </c>
    </row>
    <row r="63" spans="1:9" s="251" customFormat="1" hidden="1" x14ac:dyDescent="0.25">
      <c r="A63" s="330"/>
      <c r="B63" s="331">
        <v>321</v>
      </c>
      <c r="C63" s="331" t="s">
        <v>89</v>
      </c>
      <c r="D63" s="332"/>
      <c r="E63" s="333">
        <v>1500</v>
      </c>
      <c r="F63" s="333">
        <v>4000</v>
      </c>
      <c r="G63" s="333">
        <v>3000</v>
      </c>
      <c r="H63" s="534">
        <f t="shared" si="4"/>
        <v>200</v>
      </c>
      <c r="I63" s="534">
        <f t="shared" si="5"/>
        <v>75</v>
      </c>
    </row>
    <row r="64" spans="1:9" s="251" customFormat="1" hidden="1" x14ac:dyDescent="0.25">
      <c r="A64" s="330"/>
      <c r="B64" s="331">
        <v>322</v>
      </c>
      <c r="C64" s="331" t="s">
        <v>91</v>
      </c>
      <c r="D64" s="332"/>
      <c r="E64" s="333">
        <v>0</v>
      </c>
      <c r="F64" s="333">
        <v>500</v>
      </c>
      <c r="G64" s="333">
        <v>650</v>
      </c>
      <c r="H64" s="534">
        <v>0</v>
      </c>
      <c r="I64" s="534">
        <f t="shared" si="5"/>
        <v>130</v>
      </c>
    </row>
    <row r="65" spans="1:9" s="251" customFormat="1" hidden="1" x14ac:dyDescent="0.25">
      <c r="A65" s="330"/>
      <c r="B65" s="331">
        <v>323</v>
      </c>
      <c r="C65" s="339" t="s">
        <v>90</v>
      </c>
      <c r="D65" s="332"/>
      <c r="E65" s="333">
        <v>1500</v>
      </c>
      <c r="F65" s="333">
        <v>8125</v>
      </c>
      <c r="G65" s="333">
        <v>10000</v>
      </c>
      <c r="H65" s="534">
        <f t="shared" si="4"/>
        <v>666.66666666666674</v>
      </c>
      <c r="I65" s="534">
        <f t="shared" si="5"/>
        <v>123.07692307692308</v>
      </c>
    </row>
    <row r="66" spans="1:9" s="251" customFormat="1" hidden="1" x14ac:dyDescent="0.25">
      <c r="A66" s="330"/>
      <c r="B66" s="331">
        <v>324</v>
      </c>
      <c r="C66" s="339" t="s">
        <v>242</v>
      </c>
      <c r="D66" s="332"/>
      <c r="E66" s="333">
        <v>0</v>
      </c>
      <c r="F66" s="333">
        <v>0</v>
      </c>
      <c r="G66" s="333">
        <v>0</v>
      </c>
      <c r="H66" s="534">
        <v>0</v>
      </c>
      <c r="I66" s="534">
        <v>0</v>
      </c>
    </row>
    <row r="67" spans="1:9" s="251" customFormat="1" hidden="1" x14ac:dyDescent="0.25">
      <c r="A67" s="330"/>
      <c r="B67" s="331">
        <v>329</v>
      </c>
      <c r="C67" s="339" t="s">
        <v>239</v>
      </c>
      <c r="D67" s="332"/>
      <c r="E67" s="333">
        <v>0</v>
      </c>
      <c r="F67" s="333">
        <v>0</v>
      </c>
      <c r="G67" s="333">
        <v>0</v>
      </c>
      <c r="H67" s="534">
        <v>0</v>
      </c>
      <c r="I67" s="534">
        <v>0</v>
      </c>
    </row>
    <row r="68" spans="1:9" s="251" customFormat="1" x14ac:dyDescent="0.25">
      <c r="A68" s="326" t="s">
        <v>10</v>
      </c>
      <c r="B68" s="327">
        <v>62400</v>
      </c>
      <c r="C68" s="336" t="s">
        <v>198</v>
      </c>
      <c r="D68" s="328">
        <f t="shared" ref="D68:E68" si="8">SUM(D70)</f>
        <v>0</v>
      </c>
      <c r="E68" s="329">
        <f t="shared" si="8"/>
        <v>0</v>
      </c>
      <c r="F68" s="329">
        <f t="shared" ref="F68" si="9">SUM(F70)</f>
        <v>0</v>
      </c>
      <c r="G68" s="329">
        <f>SUM(G70)</f>
        <v>1440</v>
      </c>
      <c r="H68" s="533">
        <v>0</v>
      </c>
      <c r="I68" s="533">
        <v>0</v>
      </c>
    </row>
    <row r="69" spans="1:9" s="251" customFormat="1" x14ac:dyDescent="0.25">
      <c r="A69" s="330">
        <v>3</v>
      </c>
      <c r="B69" s="331"/>
      <c r="C69" s="339"/>
      <c r="D69" s="332"/>
      <c r="E69" s="333"/>
      <c r="F69" s="333"/>
      <c r="G69" s="333"/>
      <c r="H69" s="534"/>
      <c r="I69" s="534"/>
    </row>
    <row r="70" spans="1:9" s="251" customFormat="1" x14ac:dyDescent="0.25">
      <c r="A70" s="330"/>
      <c r="B70" s="331">
        <v>32</v>
      </c>
      <c r="C70" s="331" t="s">
        <v>98</v>
      </c>
      <c r="D70" s="332"/>
      <c r="E70" s="333">
        <f>SUM(E71)</f>
        <v>0</v>
      </c>
      <c r="F70" s="333">
        <f>SUM(F71)</f>
        <v>0</v>
      </c>
      <c r="G70" s="333">
        <f>SUM(G71)</f>
        <v>1440</v>
      </c>
      <c r="H70" s="534">
        <v>0</v>
      </c>
      <c r="I70" s="534">
        <v>0</v>
      </c>
    </row>
    <row r="71" spans="1:9" s="251" customFormat="1" hidden="1" x14ac:dyDescent="0.25">
      <c r="A71" s="330"/>
      <c r="B71" s="331">
        <v>321</v>
      </c>
      <c r="C71" s="331" t="s">
        <v>89</v>
      </c>
      <c r="D71" s="332"/>
      <c r="E71" s="333">
        <v>0</v>
      </c>
      <c r="F71" s="333">
        <v>0</v>
      </c>
      <c r="G71" s="333">
        <v>1440</v>
      </c>
      <c r="H71" s="534">
        <v>0</v>
      </c>
      <c r="I71" s="534">
        <v>0</v>
      </c>
    </row>
    <row r="72" spans="1:9" ht="24.75" customHeight="1" x14ac:dyDescent="0.25">
      <c r="A72" s="322" t="s">
        <v>145</v>
      </c>
      <c r="B72" s="323" t="s">
        <v>75</v>
      </c>
      <c r="C72" s="334" t="s">
        <v>76</v>
      </c>
      <c r="D72" s="324">
        <f t="shared" ref="D72:F72" si="10">D73</f>
        <v>6902000</v>
      </c>
      <c r="E72" s="325">
        <f t="shared" si="10"/>
        <v>831230</v>
      </c>
      <c r="F72" s="325">
        <f t="shared" si="10"/>
        <v>1005506.5800000001</v>
      </c>
      <c r="G72" s="325">
        <f>SUM(G73)</f>
        <v>1073399.27</v>
      </c>
      <c r="H72" s="532">
        <f t="shared" si="4"/>
        <v>129.13384622787919</v>
      </c>
      <c r="I72" s="532">
        <f t="shared" si="5"/>
        <v>106.75208808678308</v>
      </c>
    </row>
    <row r="73" spans="1:9" x14ac:dyDescent="0.25">
      <c r="A73" s="326" t="s">
        <v>10</v>
      </c>
      <c r="B73" s="327">
        <v>53082</v>
      </c>
      <c r="C73" s="336" t="s">
        <v>13</v>
      </c>
      <c r="D73" s="328">
        <f>SUM(D75+D79)</f>
        <v>6902000</v>
      </c>
      <c r="E73" s="329">
        <f>SUM(E75+E79)</f>
        <v>831230</v>
      </c>
      <c r="F73" s="329">
        <f>SUM(F75+F79)</f>
        <v>1005506.5800000001</v>
      </c>
      <c r="G73" s="329">
        <f>SUM(G75+G79)</f>
        <v>1073399.27</v>
      </c>
      <c r="H73" s="533">
        <f t="shared" si="4"/>
        <v>129.13384622787919</v>
      </c>
      <c r="I73" s="533">
        <f t="shared" si="5"/>
        <v>106.75208808678308</v>
      </c>
    </row>
    <row r="74" spans="1:9" s="251" customFormat="1" x14ac:dyDescent="0.25">
      <c r="A74" s="330">
        <v>3</v>
      </c>
      <c r="B74" s="331"/>
      <c r="C74" s="339"/>
      <c r="D74" s="332"/>
      <c r="E74" s="333"/>
      <c r="F74" s="333"/>
      <c r="G74" s="333"/>
      <c r="H74" s="534"/>
      <c r="I74" s="534"/>
    </row>
    <row r="75" spans="1:9" s="251" customFormat="1" x14ac:dyDescent="0.2">
      <c r="A75" s="330"/>
      <c r="B75" s="331">
        <v>31</v>
      </c>
      <c r="C75" s="348" t="s">
        <v>102</v>
      </c>
      <c r="D75" s="332">
        <v>6802000</v>
      </c>
      <c r="E75" s="333">
        <f>SUM(E76:E78)</f>
        <v>815550</v>
      </c>
      <c r="F75" s="333">
        <f>SUM(F76:F78)</f>
        <v>1003490.5800000001</v>
      </c>
      <c r="G75" s="333">
        <f>SUM(G76:G78)</f>
        <v>1071383.27</v>
      </c>
      <c r="H75" s="534">
        <f t="shared" si="4"/>
        <v>131.36941573171478</v>
      </c>
      <c r="I75" s="534">
        <f t="shared" si="5"/>
        <v>106.76565294713578</v>
      </c>
    </row>
    <row r="76" spans="1:9" s="251" customFormat="1" hidden="1" x14ac:dyDescent="0.2">
      <c r="A76" s="330"/>
      <c r="B76" s="331">
        <v>311</v>
      </c>
      <c r="C76" s="407" t="s">
        <v>102</v>
      </c>
      <c r="D76" s="332"/>
      <c r="E76" s="333">
        <v>670000</v>
      </c>
      <c r="F76" s="333">
        <v>670000</v>
      </c>
      <c r="G76" s="333">
        <v>713122.15</v>
      </c>
      <c r="H76" s="534">
        <f t="shared" si="4"/>
        <v>106.43614179104478</v>
      </c>
      <c r="I76" s="534">
        <f t="shared" si="5"/>
        <v>106.43614179104478</v>
      </c>
    </row>
    <row r="77" spans="1:9" s="251" customFormat="1" hidden="1" x14ac:dyDescent="0.2">
      <c r="A77" s="330"/>
      <c r="B77" s="331">
        <v>312</v>
      </c>
      <c r="C77" s="348" t="s">
        <v>96</v>
      </c>
      <c r="D77" s="332"/>
      <c r="E77" s="333">
        <v>35000</v>
      </c>
      <c r="F77" s="333">
        <v>38000</v>
      </c>
      <c r="G77" s="333">
        <v>38000</v>
      </c>
      <c r="H77" s="534">
        <f t="shared" si="4"/>
        <v>108.57142857142857</v>
      </c>
      <c r="I77" s="534">
        <f t="shared" si="5"/>
        <v>100</v>
      </c>
    </row>
    <row r="78" spans="1:9" s="251" customFormat="1" hidden="1" x14ac:dyDescent="0.2">
      <c r="A78" s="330"/>
      <c r="B78" s="331">
        <v>313</v>
      </c>
      <c r="C78" s="407" t="s">
        <v>241</v>
      </c>
      <c r="D78" s="332"/>
      <c r="E78" s="333">
        <v>110550</v>
      </c>
      <c r="F78" s="333">
        <v>295490.58</v>
      </c>
      <c r="G78" s="333">
        <v>320261.12</v>
      </c>
      <c r="H78" s="534">
        <f t="shared" si="4"/>
        <v>289.69798281320669</v>
      </c>
      <c r="I78" s="534">
        <f t="shared" si="5"/>
        <v>108.38285267841701</v>
      </c>
    </row>
    <row r="79" spans="1:9" s="154" customFormat="1" x14ac:dyDescent="0.25">
      <c r="A79" s="349"/>
      <c r="B79" s="350">
        <v>32</v>
      </c>
      <c r="C79" s="331" t="s">
        <v>98</v>
      </c>
      <c r="D79" s="352">
        <v>100000</v>
      </c>
      <c r="E79" s="353">
        <f>SUM(E80:E82)</f>
        <v>15680</v>
      </c>
      <c r="F79" s="353">
        <f>SUM(F80:F82)</f>
        <v>2016</v>
      </c>
      <c r="G79" s="353">
        <f>SUM(G80:G82)</f>
        <v>2016</v>
      </c>
      <c r="H79" s="534">
        <f t="shared" ref="H79:H141" si="11">SUM(G79/E79)*100</f>
        <v>12.857142857142856</v>
      </c>
      <c r="I79" s="534">
        <f t="shared" ref="I79:I141" si="12">SUM(G79/F79)*100</f>
        <v>100</v>
      </c>
    </row>
    <row r="80" spans="1:9" s="154" customFormat="1" hidden="1" x14ac:dyDescent="0.25">
      <c r="A80" s="354"/>
      <c r="B80" s="355">
        <v>321</v>
      </c>
      <c r="C80" s="331" t="s">
        <v>89</v>
      </c>
      <c r="D80" s="356"/>
      <c r="E80" s="353">
        <v>14000</v>
      </c>
      <c r="F80" s="353">
        <v>0</v>
      </c>
      <c r="G80" s="353">
        <v>0</v>
      </c>
      <c r="H80" s="534">
        <f t="shared" si="11"/>
        <v>0</v>
      </c>
      <c r="I80" s="534">
        <v>0</v>
      </c>
    </row>
    <row r="81" spans="1:9" s="154" customFormat="1" hidden="1" x14ac:dyDescent="0.25">
      <c r="A81" s="354"/>
      <c r="B81" s="355">
        <v>323</v>
      </c>
      <c r="C81" s="339" t="s">
        <v>90</v>
      </c>
      <c r="D81" s="356"/>
      <c r="E81" s="353">
        <v>0</v>
      </c>
      <c r="F81" s="353">
        <v>0</v>
      </c>
      <c r="G81" s="353">
        <v>0</v>
      </c>
      <c r="H81" s="534">
        <v>0</v>
      </c>
      <c r="I81" s="534">
        <v>0</v>
      </c>
    </row>
    <row r="82" spans="1:9" s="154" customFormat="1" hidden="1" x14ac:dyDescent="0.25">
      <c r="A82" s="354"/>
      <c r="B82" s="355">
        <v>329</v>
      </c>
      <c r="C82" s="423" t="s">
        <v>243</v>
      </c>
      <c r="D82" s="356"/>
      <c r="E82" s="353">
        <v>1680</v>
      </c>
      <c r="F82" s="353">
        <v>2016</v>
      </c>
      <c r="G82" s="353">
        <v>2016</v>
      </c>
      <c r="H82" s="534">
        <f t="shared" si="11"/>
        <v>120</v>
      </c>
      <c r="I82" s="534">
        <f t="shared" si="12"/>
        <v>100</v>
      </c>
    </row>
    <row r="83" spans="1:9" ht="42" customHeight="1" x14ac:dyDescent="0.25">
      <c r="A83" s="357">
        <v>2301</v>
      </c>
      <c r="B83" s="357" t="s">
        <v>16</v>
      </c>
      <c r="C83" s="358" t="s">
        <v>79</v>
      </c>
      <c r="D83" s="519">
        <f>SUM(D84+D89+D101+D131+D138+D156+D181)</f>
        <v>275377.27</v>
      </c>
      <c r="E83" s="360">
        <f>SUM(E84+E89+E101+E131+E138+E146+E156+E172+E181)</f>
        <v>43164.479999999996</v>
      </c>
      <c r="F83" s="360">
        <f>SUM(F84+F89+F101+F131+F138+F146+F156+F181)</f>
        <v>36253.839999999997</v>
      </c>
      <c r="G83" s="360">
        <f>SUM(G84+G89+G101+G131+G138+G146+G156+G172+G181+G195)</f>
        <v>41584.5</v>
      </c>
      <c r="H83" s="534">
        <f t="shared" si="11"/>
        <v>96.339629250717266</v>
      </c>
      <c r="I83" s="534">
        <f t="shared" si="12"/>
        <v>114.70371138615938</v>
      </c>
    </row>
    <row r="84" spans="1:9" s="154" customFormat="1" ht="25.5" customHeight="1" x14ac:dyDescent="0.25">
      <c r="A84" s="322" t="s">
        <v>145</v>
      </c>
      <c r="B84" s="323" t="s">
        <v>188</v>
      </c>
      <c r="C84" s="334" t="s">
        <v>189</v>
      </c>
      <c r="D84" s="324">
        <f t="shared" ref="D84:F84" si="13">D85</f>
        <v>156084.70000000001</v>
      </c>
      <c r="E84" s="325">
        <f t="shared" si="13"/>
        <v>12798.88</v>
      </c>
      <c r="F84" s="325">
        <f t="shared" si="13"/>
        <v>10781.21</v>
      </c>
      <c r="G84" s="325">
        <f>SUM(G87)</f>
        <v>11150.5</v>
      </c>
      <c r="H84" s="532">
        <f t="shared" si="11"/>
        <v>87.120904329128805</v>
      </c>
      <c r="I84" s="532">
        <f t="shared" si="12"/>
        <v>103.42531125912583</v>
      </c>
    </row>
    <row r="85" spans="1:9" s="154" customFormat="1" x14ac:dyDescent="0.25">
      <c r="A85" s="326" t="s">
        <v>10</v>
      </c>
      <c r="B85" s="327">
        <v>1101</v>
      </c>
      <c r="C85" s="336" t="s">
        <v>190</v>
      </c>
      <c r="D85" s="328">
        <f t="shared" ref="D85:F85" si="14">SUM(D87)</f>
        <v>156084.70000000001</v>
      </c>
      <c r="E85" s="329">
        <f t="shared" si="14"/>
        <v>12798.88</v>
      </c>
      <c r="F85" s="329">
        <f t="shared" si="14"/>
        <v>10781.21</v>
      </c>
      <c r="G85" s="329">
        <f>SUM(G87)</f>
        <v>11150.5</v>
      </c>
      <c r="H85" s="533">
        <f t="shared" si="11"/>
        <v>87.120904329128805</v>
      </c>
      <c r="I85" s="533">
        <f t="shared" si="12"/>
        <v>103.42531125912583</v>
      </c>
    </row>
    <row r="86" spans="1:9" s="15" customFormat="1" ht="15" x14ac:dyDescent="0.2">
      <c r="A86" s="347">
        <v>3</v>
      </c>
      <c r="B86" s="348"/>
      <c r="C86" s="351"/>
      <c r="D86" s="520"/>
      <c r="E86" s="346"/>
      <c r="F86" s="346"/>
      <c r="G86" s="346"/>
      <c r="H86" s="534"/>
      <c r="I86" s="534"/>
    </row>
    <row r="87" spans="1:9" s="154" customFormat="1" x14ac:dyDescent="0.25">
      <c r="A87" s="364"/>
      <c r="B87" s="350">
        <v>32</v>
      </c>
      <c r="C87" s="331" t="s">
        <v>98</v>
      </c>
      <c r="D87" s="352">
        <v>156084.70000000001</v>
      </c>
      <c r="E87" s="353">
        <f>SUM(E88)</f>
        <v>12798.88</v>
      </c>
      <c r="F87" s="353">
        <f>SUM(F88)</f>
        <v>10781.21</v>
      </c>
      <c r="G87" s="353">
        <f>SUM(G88)</f>
        <v>11150.5</v>
      </c>
      <c r="H87" s="534">
        <f t="shared" si="11"/>
        <v>87.120904329128805</v>
      </c>
      <c r="I87" s="534">
        <f t="shared" si="12"/>
        <v>103.42531125912583</v>
      </c>
    </row>
    <row r="88" spans="1:9" s="154" customFormat="1" hidden="1" x14ac:dyDescent="0.25">
      <c r="A88" s="364"/>
      <c r="B88" s="350">
        <v>321</v>
      </c>
      <c r="C88" s="331" t="s">
        <v>89</v>
      </c>
      <c r="D88" s="352"/>
      <c r="E88" s="353">
        <v>12798.88</v>
      </c>
      <c r="F88" s="353">
        <v>10781.21</v>
      </c>
      <c r="G88" s="353">
        <v>11150.5</v>
      </c>
      <c r="H88" s="534">
        <f t="shared" si="11"/>
        <v>87.120904329128805</v>
      </c>
      <c r="I88" s="534">
        <f t="shared" si="12"/>
        <v>103.42531125912583</v>
      </c>
    </row>
    <row r="89" spans="1:9" s="19" customFormat="1" ht="24.75" customHeight="1" x14ac:dyDescent="0.25">
      <c r="A89" s="322" t="s">
        <v>145</v>
      </c>
      <c r="B89" s="323" t="s">
        <v>128</v>
      </c>
      <c r="C89" s="334" t="s">
        <v>129</v>
      </c>
      <c r="D89" s="324">
        <f t="shared" ref="D89:F89" si="15">SUM(D90+D94)</f>
        <v>17800</v>
      </c>
      <c r="E89" s="325">
        <f t="shared" si="15"/>
        <v>1000</v>
      </c>
      <c r="F89" s="325">
        <f t="shared" si="15"/>
        <v>1300</v>
      </c>
      <c r="G89" s="325">
        <f>SUM(G90+G94)</f>
        <v>1800</v>
      </c>
      <c r="H89" s="532">
        <f t="shared" si="11"/>
        <v>180</v>
      </c>
      <c r="I89" s="532">
        <f t="shared" si="12"/>
        <v>138.46153846153845</v>
      </c>
    </row>
    <row r="90" spans="1:9" s="19" customFormat="1" x14ac:dyDescent="0.25">
      <c r="A90" s="326" t="s">
        <v>10</v>
      </c>
      <c r="B90" s="327">
        <v>11001</v>
      </c>
      <c r="C90" s="336" t="s">
        <v>190</v>
      </c>
      <c r="D90" s="328">
        <f t="shared" ref="D90:F90" si="16">SUM(D92)</f>
        <v>2800</v>
      </c>
      <c r="E90" s="329">
        <f t="shared" si="16"/>
        <v>0</v>
      </c>
      <c r="F90" s="329">
        <f t="shared" si="16"/>
        <v>300</v>
      </c>
      <c r="G90" s="329">
        <f>SUM(G93)</f>
        <v>300</v>
      </c>
      <c r="H90" s="533">
        <v>0</v>
      </c>
      <c r="I90" s="533">
        <f t="shared" si="12"/>
        <v>100</v>
      </c>
    </row>
    <row r="91" spans="1:9" s="20" customFormat="1" ht="15" x14ac:dyDescent="0.2">
      <c r="A91" s="365"/>
      <c r="B91" s="348">
        <v>3</v>
      </c>
      <c r="C91" s="348"/>
      <c r="D91" s="345"/>
      <c r="E91" s="367"/>
      <c r="F91" s="367"/>
      <c r="G91" s="367"/>
      <c r="H91" s="534"/>
      <c r="I91" s="534"/>
    </row>
    <row r="92" spans="1:9" s="19" customFormat="1" x14ac:dyDescent="0.25">
      <c r="A92" s="368"/>
      <c r="B92" s="368">
        <v>32</v>
      </c>
      <c r="C92" s="331" t="s">
        <v>98</v>
      </c>
      <c r="D92" s="345">
        <v>2800</v>
      </c>
      <c r="E92" s="346">
        <f>SUM(E93)</f>
        <v>0</v>
      </c>
      <c r="F92" s="346">
        <f>SUM(F93)</f>
        <v>300</v>
      </c>
      <c r="G92" s="346">
        <f>SUM(G93)</f>
        <v>300</v>
      </c>
      <c r="H92" s="534">
        <v>0</v>
      </c>
      <c r="I92" s="534">
        <f t="shared" si="12"/>
        <v>100</v>
      </c>
    </row>
    <row r="93" spans="1:9" s="19" customFormat="1" hidden="1" x14ac:dyDescent="0.25">
      <c r="A93" s="368"/>
      <c r="B93" s="368">
        <v>323</v>
      </c>
      <c r="C93" s="339" t="s">
        <v>90</v>
      </c>
      <c r="D93" s="345"/>
      <c r="E93" s="346">
        <v>0</v>
      </c>
      <c r="F93" s="346">
        <v>300</v>
      </c>
      <c r="G93" s="346">
        <v>300</v>
      </c>
      <c r="H93" s="534">
        <v>0</v>
      </c>
      <c r="I93" s="534">
        <f t="shared" si="12"/>
        <v>100</v>
      </c>
    </row>
    <row r="94" spans="1:9" s="19" customFormat="1" x14ac:dyDescent="0.25">
      <c r="A94" s="326" t="s">
        <v>10</v>
      </c>
      <c r="B94" s="327">
        <v>58400</v>
      </c>
      <c r="C94" s="336" t="s">
        <v>212</v>
      </c>
      <c r="D94" s="328">
        <f t="shared" ref="D94:F94" si="17">SUM(D96)</f>
        <v>15000</v>
      </c>
      <c r="E94" s="329">
        <f t="shared" si="17"/>
        <v>1000</v>
      </c>
      <c r="F94" s="329">
        <f t="shared" si="17"/>
        <v>1000</v>
      </c>
      <c r="G94" s="329">
        <f>SUM(G96)</f>
        <v>1500</v>
      </c>
      <c r="H94" s="533">
        <f t="shared" si="11"/>
        <v>150</v>
      </c>
      <c r="I94" s="533">
        <f t="shared" si="12"/>
        <v>150</v>
      </c>
    </row>
    <row r="95" spans="1:9" s="251" customFormat="1" x14ac:dyDescent="0.25">
      <c r="A95" s="330">
        <v>3</v>
      </c>
      <c r="B95" s="331"/>
      <c r="C95" s="339"/>
      <c r="D95" s="332"/>
      <c r="E95" s="333"/>
      <c r="F95" s="333"/>
      <c r="G95" s="333"/>
      <c r="H95" s="534"/>
      <c r="I95" s="534"/>
    </row>
    <row r="96" spans="1:9" s="251" customFormat="1" x14ac:dyDescent="0.25">
      <c r="A96" s="330"/>
      <c r="B96" s="331">
        <v>32</v>
      </c>
      <c r="C96" s="331" t="s">
        <v>98</v>
      </c>
      <c r="D96" s="332">
        <v>15000</v>
      </c>
      <c r="E96" s="333">
        <f>SUM(E97:E100)</f>
        <v>1000</v>
      </c>
      <c r="F96" s="333">
        <f>SUM(F97:F100)</f>
        <v>1000</v>
      </c>
      <c r="G96" s="333">
        <f>SUM(G97:G100)</f>
        <v>1500</v>
      </c>
      <c r="H96" s="534">
        <f t="shared" si="11"/>
        <v>150</v>
      </c>
      <c r="I96" s="534">
        <f t="shared" si="12"/>
        <v>150</v>
      </c>
    </row>
    <row r="97" spans="1:9" s="251" customFormat="1" hidden="1" x14ac:dyDescent="0.25">
      <c r="A97" s="330"/>
      <c r="B97" s="331">
        <v>321</v>
      </c>
      <c r="C97" s="331" t="s">
        <v>89</v>
      </c>
      <c r="D97" s="332"/>
      <c r="E97" s="333">
        <v>0</v>
      </c>
      <c r="F97" s="333">
        <v>0</v>
      </c>
      <c r="G97" s="333">
        <v>0</v>
      </c>
      <c r="H97" s="534">
        <v>0</v>
      </c>
      <c r="I97" s="534">
        <v>0</v>
      </c>
    </row>
    <row r="98" spans="1:9" s="251" customFormat="1" hidden="1" x14ac:dyDescent="0.25">
      <c r="A98" s="330"/>
      <c r="B98" s="331">
        <v>322</v>
      </c>
      <c r="C98" s="331" t="s">
        <v>91</v>
      </c>
      <c r="D98" s="332"/>
      <c r="E98" s="333">
        <v>0</v>
      </c>
      <c r="F98" s="333">
        <v>0</v>
      </c>
      <c r="G98" s="333">
        <v>0</v>
      </c>
      <c r="H98" s="534">
        <v>0</v>
      </c>
      <c r="I98" s="534">
        <v>0</v>
      </c>
    </row>
    <row r="99" spans="1:9" s="251" customFormat="1" hidden="1" x14ac:dyDescent="0.25">
      <c r="A99" s="330"/>
      <c r="B99" s="331">
        <v>323</v>
      </c>
      <c r="C99" s="339" t="s">
        <v>90</v>
      </c>
      <c r="D99" s="332"/>
      <c r="E99" s="333">
        <v>1000</v>
      </c>
      <c r="F99" s="333">
        <v>1000</v>
      </c>
      <c r="G99" s="333">
        <v>1500</v>
      </c>
      <c r="H99" s="534">
        <f t="shared" si="11"/>
        <v>150</v>
      </c>
      <c r="I99" s="534">
        <f t="shared" si="12"/>
        <v>150</v>
      </c>
    </row>
    <row r="100" spans="1:9" s="251" customFormat="1" hidden="1" x14ac:dyDescent="0.25">
      <c r="A100" s="330"/>
      <c r="B100" s="331">
        <v>329</v>
      </c>
      <c r="C100" s="339" t="s">
        <v>239</v>
      </c>
      <c r="D100" s="332"/>
      <c r="E100" s="333">
        <v>0</v>
      </c>
      <c r="F100" s="333">
        <v>0</v>
      </c>
      <c r="G100" s="333">
        <v>0</v>
      </c>
      <c r="H100" s="534">
        <v>0</v>
      </c>
      <c r="I100" s="534">
        <v>0</v>
      </c>
    </row>
    <row r="101" spans="1:9" ht="24.75" customHeight="1" x14ac:dyDescent="0.25">
      <c r="A101" s="322" t="s">
        <v>145</v>
      </c>
      <c r="B101" s="323" t="s">
        <v>191</v>
      </c>
      <c r="C101" s="334" t="s">
        <v>217</v>
      </c>
      <c r="D101" s="324">
        <f>SUM(D102+D106+D110+D114+D118+D122+D126)</f>
        <v>12000</v>
      </c>
      <c r="E101" s="325">
        <f>SUM(E102+E106+E110+E114+E118+E122+E126)</f>
        <v>10000</v>
      </c>
      <c r="F101" s="325">
        <f t="shared" ref="F101" si="18">SUM(F102+F106+F110+F114+F118+F122+F126)</f>
        <v>5799</v>
      </c>
      <c r="G101" s="325">
        <f>SUM(G102+G106+G110+G114+G118+G122+G126)</f>
        <v>5799</v>
      </c>
      <c r="H101" s="532">
        <f t="shared" si="11"/>
        <v>57.989999999999995</v>
      </c>
      <c r="I101" s="532">
        <f t="shared" si="12"/>
        <v>100</v>
      </c>
    </row>
    <row r="102" spans="1:9" x14ac:dyDescent="0.25">
      <c r="A102" s="326" t="s">
        <v>10</v>
      </c>
      <c r="B102" s="327">
        <v>55040</v>
      </c>
      <c r="C102" s="336" t="s">
        <v>192</v>
      </c>
      <c r="D102" s="328">
        <f t="shared" ref="D102:F102" si="19">SUM(D104)</f>
        <v>500</v>
      </c>
      <c r="E102" s="329">
        <f t="shared" si="19"/>
        <v>0</v>
      </c>
      <c r="F102" s="329">
        <f t="shared" si="19"/>
        <v>0</v>
      </c>
      <c r="G102" s="329">
        <f>SUM(G104)</f>
        <v>0</v>
      </c>
      <c r="H102" s="533">
        <v>0</v>
      </c>
      <c r="I102" s="533">
        <v>0</v>
      </c>
    </row>
    <row r="103" spans="1:9" s="20" customFormat="1" ht="15" x14ac:dyDescent="0.2">
      <c r="A103" s="365">
        <v>3</v>
      </c>
      <c r="B103" s="348"/>
      <c r="C103" s="348"/>
      <c r="D103" s="345"/>
      <c r="E103" s="367"/>
      <c r="F103" s="367"/>
      <c r="G103" s="367"/>
      <c r="H103" s="534"/>
      <c r="I103" s="534"/>
    </row>
    <row r="104" spans="1:9" x14ac:dyDescent="0.25">
      <c r="A104" s="342"/>
      <c r="B104" s="343">
        <v>32</v>
      </c>
      <c r="C104" s="331" t="s">
        <v>98</v>
      </c>
      <c r="D104" s="345">
        <v>500</v>
      </c>
      <c r="E104" s="346">
        <f>SUM(E105)</f>
        <v>0</v>
      </c>
      <c r="F104" s="346">
        <f>SUM(F105)</f>
        <v>0</v>
      </c>
      <c r="G104" s="346">
        <v>0</v>
      </c>
      <c r="H104" s="534">
        <v>0</v>
      </c>
      <c r="I104" s="534">
        <v>0</v>
      </c>
    </row>
    <row r="105" spans="1:9" hidden="1" x14ac:dyDescent="0.25">
      <c r="A105" s="342"/>
      <c r="B105" s="343">
        <v>322</v>
      </c>
      <c r="C105" s="331" t="s">
        <v>91</v>
      </c>
      <c r="D105" s="345"/>
      <c r="E105" s="346">
        <v>0</v>
      </c>
      <c r="F105" s="346">
        <v>0</v>
      </c>
      <c r="G105" s="346">
        <v>0</v>
      </c>
      <c r="H105" s="534">
        <v>0</v>
      </c>
      <c r="I105" s="534">
        <v>0</v>
      </c>
    </row>
    <row r="106" spans="1:9" x14ac:dyDescent="0.25">
      <c r="A106" s="326" t="s">
        <v>10</v>
      </c>
      <c r="B106" s="327">
        <v>55042</v>
      </c>
      <c r="C106" s="336" t="s">
        <v>193</v>
      </c>
      <c r="D106" s="328">
        <f t="shared" ref="D106:F106" si="20">SUM(D108)</f>
        <v>1000</v>
      </c>
      <c r="E106" s="329">
        <f t="shared" si="20"/>
        <v>0</v>
      </c>
      <c r="F106" s="329">
        <f t="shared" si="20"/>
        <v>0</v>
      </c>
      <c r="G106" s="329">
        <f>SUM(G108)</f>
        <v>0</v>
      </c>
      <c r="H106" s="533">
        <v>0</v>
      </c>
      <c r="I106" s="533">
        <v>0</v>
      </c>
    </row>
    <row r="107" spans="1:9" x14ac:dyDescent="0.2">
      <c r="A107" s="347">
        <v>3</v>
      </c>
      <c r="B107" s="348"/>
      <c r="C107" s="348"/>
      <c r="D107" s="345"/>
      <c r="E107" s="367"/>
      <c r="F107" s="367"/>
      <c r="G107" s="367"/>
      <c r="H107" s="534"/>
      <c r="I107" s="534"/>
    </row>
    <row r="108" spans="1:9" x14ac:dyDescent="0.25">
      <c r="A108" s="347"/>
      <c r="B108" s="343">
        <v>32</v>
      </c>
      <c r="C108" s="331" t="s">
        <v>98</v>
      </c>
      <c r="D108" s="345">
        <v>1000</v>
      </c>
      <c r="E108" s="346">
        <f>SUM(E109)</f>
        <v>0</v>
      </c>
      <c r="F108" s="346">
        <f>SUM(F109)</f>
        <v>0</v>
      </c>
      <c r="G108" s="346">
        <v>0</v>
      </c>
      <c r="H108" s="534">
        <v>0</v>
      </c>
      <c r="I108" s="534">
        <v>0</v>
      </c>
    </row>
    <row r="109" spans="1:9" hidden="1" x14ac:dyDescent="0.25">
      <c r="A109" s="347"/>
      <c r="B109" s="343">
        <v>323</v>
      </c>
      <c r="C109" s="339" t="s">
        <v>90</v>
      </c>
      <c r="D109" s="345"/>
      <c r="E109" s="346">
        <v>0</v>
      </c>
      <c r="F109" s="346">
        <v>0</v>
      </c>
      <c r="G109" s="346">
        <v>0</v>
      </c>
      <c r="H109" s="534">
        <v>0</v>
      </c>
      <c r="I109" s="534">
        <v>0</v>
      </c>
    </row>
    <row r="110" spans="1:9" x14ac:dyDescent="0.25">
      <c r="A110" s="326" t="s">
        <v>10</v>
      </c>
      <c r="B110" s="327">
        <v>55138</v>
      </c>
      <c r="C110" s="336" t="s">
        <v>194</v>
      </c>
      <c r="D110" s="328">
        <f t="shared" ref="D110:F110" si="21">SUM(D112)</f>
        <v>1000</v>
      </c>
      <c r="E110" s="329">
        <f t="shared" si="21"/>
        <v>0</v>
      </c>
      <c r="F110" s="329">
        <f t="shared" si="21"/>
        <v>150</v>
      </c>
      <c r="G110" s="329">
        <f>SUM(G112)</f>
        <v>150</v>
      </c>
      <c r="H110" s="533">
        <v>0</v>
      </c>
      <c r="I110" s="533">
        <f t="shared" si="12"/>
        <v>100</v>
      </c>
    </row>
    <row r="111" spans="1:9" x14ac:dyDescent="0.2">
      <c r="A111" s="347">
        <v>3</v>
      </c>
      <c r="B111" s="348"/>
      <c r="C111" s="348"/>
      <c r="D111" s="345"/>
      <c r="E111" s="367"/>
      <c r="F111" s="367"/>
      <c r="G111" s="367"/>
      <c r="H111" s="534"/>
      <c r="I111" s="534"/>
    </row>
    <row r="112" spans="1:9" x14ac:dyDescent="0.25">
      <c r="A112" s="347"/>
      <c r="B112" s="343">
        <v>32</v>
      </c>
      <c r="C112" s="331" t="s">
        <v>98</v>
      </c>
      <c r="D112" s="345">
        <v>1000</v>
      </c>
      <c r="E112" s="346">
        <f>SUM(E113)</f>
        <v>0</v>
      </c>
      <c r="F112" s="346">
        <f>SUM(F113)</f>
        <v>150</v>
      </c>
      <c r="G112" s="346">
        <v>150</v>
      </c>
      <c r="H112" s="534">
        <v>0</v>
      </c>
      <c r="I112" s="534">
        <f t="shared" si="12"/>
        <v>100</v>
      </c>
    </row>
    <row r="113" spans="1:9" hidden="1" x14ac:dyDescent="0.25">
      <c r="A113" s="347"/>
      <c r="B113" s="343">
        <v>329</v>
      </c>
      <c r="C113" s="339" t="s">
        <v>239</v>
      </c>
      <c r="D113" s="345"/>
      <c r="E113" s="346">
        <v>0</v>
      </c>
      <c r="F113" s="346">
        <v>150</v>
      </c>
      <c r="G113" s="346">
        <v>150</v>
      </c>
      <c r="H113" s="534">
        <v>0</v>
      </c>
      <c r="I113" s="534">
        <f t="shared" si="12"/>
        <v>100</v>
      </c>
    </row>
    <row r="114" spans="1:9" x14ac:dyDescent="0.25">
      <c r="A114" s="326" t="s">
        <v>10</v>
      </c>
      <c r="B114" s="327">
        <v>55291</v>
      </c>
      <c r="C114" s="336" t="s">
        <v>195</v>
      </c>
      <c r="D114" s="328">
        <f t="shared" ref="D114:F114" si="22">SUM(D116)</f>
        <v>1000</v>
      </c>
      <c r="E114" s="329">
        <f t="shared" si="22"/>
        <v>0</v>
      </c>
      <c r="F114" s="329">
        <f t="shared" si="22"/>
        <v>221</v>
      </c>
      <c r="G114" s="329">
        <f>SUM(G116)</f>
        <v>221</v>
      </c>
      <c r="H114" s="533">
        <v>0</v>
      </c>
      <c r="I114" s="533">
        <f t="shared" si="12"/>
        <v>100</v>
      </c>
    </row>
    <row r="115" spans="1:9" x14ac:dyDescent="0.2">
      <c r="A115" s="347">
        <v>3</v>
      </c>
      <c r="B115" s="348"/>
      <c r="C115" s="348"/>
      <c r="D115" s="345"/>
      <c r="E115" s="367"/>
      <c r="F115" s="367"/>
      <c r="G115" s="367"/>
      <c r="H115" s="534"/>
      <c r="I115" s="534"/>
    </row>
    <row r="116" spans="1:9" x14ac:dyDescent="0.25">
      <c r="A116" s="347"/>
      <c r="B116" s="343">
        <v>32</v>
      </c>
      <c r="C116" s="331" t="s">
        <v>98</v>
      </c>
      <c r="D116" s="345">
        <v>1000</v>
      </c>
      <c r="E116" s="346">
        <f>SUM(E117)</f>
        <v>0</v>
      </c>
      <c r="F116" s="346">
        <f>SUM(F117)</f>
        <v>221</v>
      </c>
      <c r="G116" s="346">
        <v>221</v>
      </c>
      <c r="H116" s="534">
        <v>0</v>
      </c>
      <c r="I116" s="534">
        <f t="shared" si="12"/>
        <v>100</v>
      </c>
    </row>
    <row r="117" spans="1:9" hidden="1" x14ac:dyDescent="0.25">
      <c r="A117" s="347"/>
      <c r="B117" s="343">
        <v>329</v>
      </c>
      <c r="C117" s="339" t="s">
        <v>239</v>
      </c>
      <c r="D117" s="345"/>
      <c r="E117" s="346">
        <v>0</v>
      </c>
      <c r="F117" s="346">
        <v>221</v>
      </c>
      <c r="G117" s="346">
        <v>221</v>
      </c>
      <c r="H117" s="534">
        <v>0</v>
      </c>
      <c r="I117" s="534">
        <f t="shared" si="12"/>
        <v>100</v>
      </c>
    </row>
    <row r="118" spans="1:9" x14ac:dyDescent="0.25">
      <c r="A118" s="326" t="s">
        <v>10</v>
      </c>
      <c r="B118" s="327">
        <v>55348</v>
      </c>
      <c r="C118" s="336" t="s">
        <v>196</v>
      </c>
      <c r="D118" s="328">
        <f t="shared" ref="D118:F118" si="23">SUM(D120)</f>
        <v>1000</v>
      </c>
      <c r="E118" s="329">
        <f t="shared" si="23"/>
        <v>0</v>
      </c>
      <c r="F118" s="329">
        <f t="shared" si="23"/>
        <v>0</v>
      </c>
      <c r="G118" s="329">
        <f>SUM(G120)</f>
        <v>0</v>
      </c>
      <c r="H118" s="533">
        <v>0</v>
      </c>
      <c r="I118" s="533">
        <v>0</v>
      </c>
    </row>
    <row r="119" spans="1:9" x14ac:dyDescent="0.2">
      <c r="A119" s="347">
        <v>3</v>
      </c>
      <c r="B119" s="348"/>
      <c r="C119" s="348"/>
      <c r="D119" s="345"/>
      <c r="E119" s="367"/>
      <c r="F119" s="367"/>
      <c r="G119" s="367"/>
      <c r="H119" s="534"/>
      <c r="I119" s="534"/>
    </row>
    <row r="120" spans="1:9" x14ac:dyDescent="0.25">
      <c r="A120" s="347"/>
      <c r="B120" s="343">
        <v>32</v>
      </c>
      <c r="C120" s="331" t="s">
        <v>98</v>
      </c>
      <c r="D120" s="345">
        <v>1000</v>
      </c>
      <c r="E120" s="346">
        <f>SUM(E121)</f>
        <v>0</v>
      </c>
      <c r="F120" s="346">
        <f>SUM(F121)</f>
        <v>0</v>
      </c>
      <c r="G120" s="346">
        <f>SUM(G121)</f>
        <v>0</v>
      </c>
      <c r="H120" s="534">
        <v>0</v>
      </c>
      <c r="I120" s="534">
        <v>0</v>
      </c>
    </row>
    <row r="121" spans="1:9" hidden="1" x14ac:dyDescent="0.25">
      <c r="A121" s="347"/>
      <c r="B121" s="343">
        <v>323</v>
      </c>
      <c r="C121" s="339" t="s">
        <v>90</v>
      </c>
      <c r="D121" s="345"/>
      <c r="E121" s="346">
        <v>0</v>
      </c>
      <c r="F121" s="346">
        <v>0</v>
      </c>
      <c r="G121" s="346">
        <v>0</v>
      </c>
      <c r="H121" s="534">
        <v>0</v>
      </c>
      <c r="I121" s="534">
        <v>0</v>
      </c>
    </row>
    <row r="122" spans="1:9" x14ac:dyDescent="0.25">
      <c r="A122" s="326" t="s">
        <v>10</v>
      </c>
      <c r="B122" s="327">
        <v>55631</v>
      </c>
      <c r="C122" s="336" t="s">
        <v>197</v>
      </c>
      <c r="D122" s="328">
        <f t="shared" ref="D122:F122" si="24">SUM(D124)</f>
        <v>500</v>
      </c>
      <c r="E122" s="329">
        <f t="shared" si="24"/>
        <v>0</v>
      </c>
      <c r="F122" s="329">
        <f t="shared" si="24"/>
        <v>0</v>
      </c>
      <c r="G122" s="329">
        <f>SUM(G124)</f>
        <v>0</v>
      </c>
      <c r="H122" s="533">
        <v>0</v>
      </c>
      <c r="I122" s="533">
        <v>0</v>
      </c>
    </row>
    <row r="123" spans="1:9" x14ac:dyDescent="0.2">
      <c r="A123" s="347">
        <v>3</v>
      </c>
      <c r="B123" s="348"/>
      <c r="C123" s="348"/>
      <c r="D123" s="345"/>
      <c r="E123" s="367"/>
      <c r="F123" s="367"/>
      <c r="G123" s="367"/>
      <c r="H123" s="534"/>
      <c r="I123" s="534"/>
    </row>
    <row r="124" spans="1:9" x14ac:dyDescent="0.25">
      <c r="A124" s="347"/>
      <c r="B124" s="343">
        <v>32</v>
      </c>
      <c r="C124" s="331" t="s">
        <v>98</v>
      </c>
      <c r="D124" s="345">
        <v>500</v>
      </c>
      <c r="E124" s="346">
        <f>SUM(E125)</f>
        <v>0</v>
      </c>
      <c r="F124" s="346">
        <f>SUM(F125)</f>
        <v>0</v>
      </c>
      <c r="G124" s="346">
        <v>0</v>
      </c>
      <c r="H124" s="534">
        <v>0</v>
      </c>
      <c r="I124" s="534">
        <v>0</v>
      </c>
    </row>
    <row r="125" spans="1:9" hidden="1" x14ac:dyDescent="0.25">
      <c r="A125" s="347"/>
      <c r="B125" s="343">
        <v>323</v>
      </c>
      <c r="C125" s="339" t="s">
        <v>90</v>
      </c>
      <c r="D125" s="345"/>
      <c r="E125" s="346">
        <v>0</v>
      </c>
      <c r="F125" s="346">
        <v>0</v>
      </c>
      <c r="G125" s="346">
        <v>0</v>
      </c>
      <c r="H125" s="534">
        <v>0</v>
      </c>
      <c r="I125" s="534">
        <v>0</v>
      </c>
    </row>
    <row r="126" spans="1:9" x14ac:dyDescent="0.25">
      <c r="A126" s="326" t="s">
        <v>10</v>
      </c>
      <c r="B126" s="327">
        <v>62400</v>
      </c>
      <c r="C126" s="336" t="s">
        <v>198</v>
      </c>
      <c r="D126" s="328">
        <f t="shared" ref="D126:F126" si="25">SUM(D128)</f>
        <v>7000</v>
      </c>
      <c r="E126" s="329">
        <f t="shared" si="25"/>
        <v>10000</v>
      </c>
      <c r="F126" s="329">
        <f t="shared" si="25"/>
        <v>5428</v>
      </c>
      <c r="G126" s="329">
        <f>SUM(G128)</f>
        <v>5428</v>
      </c>
      <c r="H126" s="533">
        <f t="shared" si="11"/>
        <v>54.279999999999994</v>
      </c>
      <c r="I126" s="533">
        <f t="shared" si="12"/>
        <v>100</v>
      </c>
    </row>
    <row r="127" spans="1:9" s="251" customFormat="1" x14ac:dyDescent="0.25">
      <c r="A127" s="330">
        <v>3</v>
      </c>
      <c r="B127" s="331"/>
      <c r="C127" s="339"/>
      <c r="D127" s="332"/>
      <c r="E127" s="333"/>
      <c r="F127" s="333"/>
      <c r="G127" s="333"/>
      <c r="H127" s="534"/>
      <c r="I127" s="534"/>
    </row>
    <row r="128" spans="1:9" s="251" customFormat="1" x14ac:dyDescent="0.25">
      <c r="A128" s="330"/>
      <c r="B128" s="331">
        <v>32</v>
      </c>
      <c r="C128" s="331" t="s">
        <v>98</v>
      </c>
      <c r="D128" s="332">
        <v>7000</v>
      </c>
      <c r="E128" s="333">
        <f>SUM(E129:E130)</f>
        <v>10000</v>
      </c>
      <c r="F128" s="333">
        <f>SUM(F129:F130)</f>
        <v>5428</v>
      </c>
      <c r="G128" s="333">
        <f>SUM(G129:G130)</f>
        <v>5428</v>
      </c>
      <c r="H128" s="534">
        <f t="shared" si="11"/>
        <v>54.279999999999994</v>
      </c>
      <c r="I128" s="534">
        <f t="shared" si="12"/>
        <v>100</v>
      </c>
    </row>
    <row r="129" spans="1:9" s="251" customFormat="1" hidden="1" x14ac:dyDescent="0.25">
      <c r="A129" s="330"/>
      <c r="B129" s="331">
        <v>323</v>
      </c>
      <c r="C129" s="339" t="s">
        <v>90</v>
      </c>
      <c r="D129" s="332"/>
      <c r="E129" s="333">
        <v>2000</v>
      </c>
      <c r="F129" s="333">
        <v>0</v>
      </c>
      <c r="G129" s="333">
        <v>0</v>
      </c>
      <c r="H129" s="534">
        <f t="shared" si="11"/>
        <v>0</v>
      </c>
      <c r="I129" s="534">
        <v>0</v>
      </c>
    </row>
    <row r="130" spans="1:9" s="251" customFormat="1" hidden="1" x14ac:dyDescent="0.25">
      <c r="A130" s="330"/>
      <c r="B130" s="331">
        <v>329</v>
      </c>
      <c r="C130" s="339" t="s">
        <v>239</v>
      </c>
      <c r="D130" s="332"/>
      <c r="E130" s="333">
        <v>8000</v>
      </c>
      <c r="F130" s="333">
        <v>5428</v>
      </c>
      <c r="G130" s="333">
        <v>5428</v>
      </c>
      <c r="H130" s="534">
        <f t="shared" si="11"/>
        <v>67.849999999999994</v>
      </c>
      <c r="I130" s="534">
        <f t="shared" si="12"/>
        <v>100</v>
      </c>
    </row>
    <row r="131" spans="1:9" ht="24.75" customHeight="1" x14ac:dyDescent="0.25">
      <c r="A131" s="322" t="s">
        <v>145</v>
      </c>
      <c r="B131" s="323" t="s">
        <v>199</v>
      </c>
      <c r="C131" s="334" t="s">
        <v>200</v>
      </c>
      <c r="D131" s="324">
        <f t="shared" ref="D131:F131" si="26">D132</f>
        <v>1500</v>
      </c>
      <c r="E131" s="325">
        <f t="shared" si="26"/>
        <v>1000</v>
      </c>
      <c r="F131" s="325">
        <f t="shared" si="26"/>
        <v>500</v>
      </c>
      <c r="G131" s="325">
        <f>SUM(G132)</f>
        <v>500</v>
      </c>
      <c r="H131" s="532">
        <f t="shared" si="11"/>
        <v>50</v>
      </c>
      <c r="I131" s="532">
        <f t="shared" si="12"/>
        <v>100</v>
      </c>
    </row>
    <row r="132" spans="1:9" x14ac:dyDescent="0.25">
      <c r="A132" s="326" t="s">
        <v>10</v>
      </c>
      <c r="B132" s="327">
        <v>55042</v>
      </c>
      <c r="C132" s="336" t="s">
        <v>193</v>
      </c>
      <c r="D132" s="328">
        <f t="shared" ref="D132:F132" si="27">SUM(D134)</f>
        <v>1500</v>
      </c>
      <c r="E132" s="329">
        <f t="shared" si="27"/>
        <v>1000</v>
      </c>
      <c r="F132" s="329">
        <f t="shared" si="27"/>
        <v>500</v>
      </c>
      <c r="G132" s="329">
        <f>SUM(G134)</f>
        <v>500</v>
      </c>
      <c r="H132" s="533">
        <f t="shared" si="11"/>
        <v>50</v>
      </c>
      <c r="I132" s="533">
        <f t="shared" si="12"/>
        <v>100</v>
      </c>
    </row>
    <row r="133" spans="1:9" s="251" customFormat="1" x14ac:dyDescent="0.25">
      <c r="A133" s="330">
        <v>3</v>
      </c>
      <c r="B133" s="331"/>
      <c r="C133" s="339"/>
      <c r="D133" s="332"/>
      <c r="E133" s="333"/>
      <c r="F133" s="333"/>
      <c r="G133" s="333"/>
      <c r="H133" s="534"/>
      <c r="I133" s="534"/>
    </row>
    <row r="134" spans="1:9" s="251" customFormat="1" x14ac:dyDescent="0.25">
      <c r="A134" s="330"/>
      <c r="B134" s="331">
        <v>32</v>
      </c>
      <c r="C134" s="331" t="s">
        <v>98</v>
      </c>
      <c r="D134" s="332">
        <v>1500</v>
      </c>
      <c r="E134" s="333">
        <f>SUM(E135:E137)</f>
        <v>1000</v>
      </c>
      <c r="F134" s="333">
        <f>SUM(F135:F137)</f>
        <v>500</v>
      </c>
      <c r="G134" s="333">
        <f>SUM(G135:G137)</f>
        <v>500</v>
      </c>
      <c r="H134" s="534">
        <f t="shared" si="11"/>
        <v>50</v>
      </c>
      <c r="I134" s="534">
        <f t="shared" si="12"/>
        <v>100</v>
      </c>
    </row>
    <row r="135" spans="1:9" s="251" customFormat="1" hidden="1" x14ac:dyDescent="0.25">
      <c r="A135" s="330"/>
      <c r="B135" s="331">
        <v>322</v>
      </c>
      <c r="C135" s="331" t="s">
        <v>91</v>
      </c>
      <c r="D135" s="332"/>
      <c r="E135" s="333">
        <v>500</v>
      </c>
      <c r="F135" s="333">
        <v>350</v>
      </c>
      <c r="G135" s="333">
        <v>79</v>
      </c>
      <c r="H135" s="534">
        <f t="shared" si="11"/>
        <v>15.8</v>
      </c>
      <c r="I135" s="534">
        <f t="shared" si="12"/>
        <v>22.571428571428569</v>
      </c>
    </row>
    <row r="136" spans="1:9" s="251" customFormat="1" hidden="1" x14ac:dyDescent="0.25">
      <c r="A136" s="330"/>
      <c r="B136" s="331">
        <v>323</v>
      </c>
      <c r="C136" s="339" t="s">
        <v>90</v>
      </c>
      <c r="D136" s="332"/>
      <c r="E136" s="333">
        <v>250</v>
      </c>
      <c r="F136" s="333">
        <v>75</v>
      </c>
      <c r="G136" s="333">
        <v>271</v>
      </c>
      <c r="H136" s="534">
        <f t="shared" si="11"/>
        <v>108.4</v>
      </c>
      <c r="I136" s="534">
        <f t="shared" si="12"/>
        <v>361.33333333333331</v>
      </c>
    </row>
    <row r="137" spans="1:9" s="251" customFormat="1" hidden="1" x14ac:dyDescent="0.25">
      <c r="A137" s="330"/>
      <c r="B137" s="331">
        <v>329</v>
      </c>
      <c r="C137" s="339" t="s">
        <v>239</v>
      </c>
      <c r="D137" s="332"/>
      <c r="E137" s="333">
        <v>250</v>
      </c>
      <c r="F137" s="333">
        <v>75</v>
      </c>
      <c r="G137" s="333">
        <v>150</v>
      </c>
      <c r="H137" s="534">
        <f t="shared" si="11"/>
        <v>60</v>
      </c>
      <c r="I137" s="534">
        <f t="shared" si="12"/>
        <v>200</v>
      </c>
    </row>
    <row r="138" spans="1:9" s="19" customFormat="1" ht="24.75" customHeight="1" x14ac:dyDescent="0.25">
      <c r="A138" s="322" t="s">
        <v>145</v>
      </c>
      <c r="B138" s="323" t="s">
        <v>201</v>
      </c>
      <c r="C138" s="334" t="s">
        <v>202</v>
      </c>
      <c r="D138" s="324">
        <f t="shared" ref="D138:F138" si="28">D139</f>
        <v>2000</v>
      </c>
      <c r="E138" s="325">
        <f t="shared" si="28"/>
        <v>1000</v>
      </c>
      <c r="F138" s="325">
        <f t="shared" si="28"/>
        <v>500</v>
      </c>
      <c r="G138" s="325">
        <f>SUM(G139)</f>
        <v>500</v>
      </c>
      <c r="H138" s="532">
        <f t="shared" si="11"/>
        <v>50</v>
      </c>
      <c r="I138" s="532">
        <f t="shared" si="12"/>
        <v>100</v>
      </c>
    </row>
    <row r="139" spans="1:9" s="19" customFormat="1" ht="14.25" customHeight="1" x14ac:dyDescent="0.25">
      <c r="A139" s="326" t="s">
        <v>10</v>
      </c>
      <c r="B139" s="327">
        <v>55042</v>
      </c>
      <c r="C139" s="336" t="s">
        <v>193</v>
      </c>
      <c r="D139" s="328">
        <f t="shared" ref="D139:F139" si="29">SUM(D141)</f>
        <v>2000</v>
      </c>
      <c r="E139" s="329">
        <f t="shared" si="29"/>
        <v>1000</v>
      </c>
      <c r="F139" s="329">
        <f t="shared" si="29"/>
        <v>500</v>
      </c>
      <c r="G139" s="329">
        <f>SUM(G141)</f>
        <v>500</v>
      </c>
      <c r="H139" s="533">
        <f t="shared" si="11"/>
        <v>50</v>
      </c>
      <c r="I139" s="533">
        <f t="shared" si="12"/>
        <v>100</v>
      </c>
    </row>
    <row r="140" spans="1:9" s="251" customFormat="1" ht="14.25" customHeight="1" x14ac:dyDescent="0.25">
      <c r="A140" s="330">
        <v>3</v>
      </c>
      <c r="B140" s="331"/>
      <c r="C140" s="339"/>
      <c r="D140" s="332"/>
      <c r="E140" s="333"/>
      <c r="F140" s="333"/>
      <c r="G140" s="333"/>
      <c r="H140" s="534"/>
      <c r="I140" s="534"/>
    </row>
    <row r="141" spans="1:9" s="251" customFormat="1" ht="14.25" customHeight="1" x14ac:dyDescent="0.25">
      <c r="A141" s="330"/>
      <c r="B141" s="331">
        <v>32</v>
      </c>
      <c r="C141" s="331" t="s">
        <v>98</v>
      </c>
      <c r="D141" s="332">
        <v>2000</v>
      </c>
      <c r="E141" s="333">
        <f>SUM(E142:E144)</f>
        <v>1000</v>
      </c>
      <c r="F141" s="333">
        <f>SUM(F142:F144)</f>
        <v>500</v>
      </c>
      <c r="G141" s="333">
        <f>SUM(G142:G144)</f>
        <v>500</v>
      </c>
      <c r="H141" s="534">
        <f t="shared" si="11"/>
        <v>50</v>
      </c>
      <c r="I141" s="534">
        <f t="shared" si="12"/>
        <v>100</v>
      </c>
    </row>
    <row r="142" spans="1:9" s="251" customFormat="1" ht="14.25" hidden="1" customHeight="1" x14ac:dyDescent="0.25">
      <c r="A142" s="330"/>
      <c r="B142" s="331">
        <v>321</v>
      </c>
      <c r="C142" s="331" t="s">
        <v>89</v>
      </c>
      <c r="D142" s="332"/>
      <c r="E142" s="333">
        <v>0</v>
      </c>
      <c r="F142" s="333">
        <v>0</v>
      </c>
      <c r="G142" s="333">
        <v>200</v>
      </c>
      <c r="H142" s="534">
        <v>0</v>
      </c>
      <c r="I142" s="534">
        <v>0</v>
      </c>
    </row>
    <row r="143" spans="1:9" s="251" customFormat="1" ht="14.25" hidden="1" customHeight="1" x14ac:dyDescent="0.25">
      <c r="A143" s="330"/>
      <c r="B143" s="331">
        <v>322</v>
      </c>
      <c r="C143" s="331" t="s">
        <v>91</v>
      </c>
      <c r="D143" s="332"/>
      <c r="E143" s="333">
        <v>500</v>
      </c>
      <c r="F143" s="333">
        <v>250</v>
      </c>
      <c r="G143" s="333">
        <v>100</v>
      </c>
      <c r="H143" s="534">
        <f t="shared" ref="H143:H206" si="30">SUM(G143/E143)*100</f>
        <v>20</v>
      </c>
      <c r="I143" s="534">
        <f t="shared" ref="I143:I206" si="31">SUM(G143/F143)*100</f>
        <v>40</v>
      </c>
    </row>
    <row r="144" spans="1:9" s="251" customFormat="1" ht="14.25" hidden="1" customHeight="1" x14ac:dyDescent="0.25">
      <c r="A144" s="330"/>
      <c r="B144" s="331">
        <v>323</v>
      </c>
      <c r="C144" s="339" t="s">
        <v>90</v>
      </c>
      <c r="D144" s="332"/>
      <c r="E144" s="333">
        <v>500</v>
      </c>
      <c r="F144" s="333">
        <v>250</v>
      </c>
      <c r="G144" s="333">
        <v>200</v>
      </c>
      <c r="H144" s="534">
        <f t="shared" si="30"/>
        <v>40</v>
      </c>
      <c r="I144" s="534">
        <f t="shared" si="31"/>
        <v>80</v>
      </c>
    </row>
    <row r="145" spans="1:9" s="251" customFormat="1" ht="14.25" customHeight="1" x14ac:dyDescent="0.25">
      <c r="A145" s="330"/>
      <c r="B145" s="331"/>
      <c r="C145" s="339"/>
      <c r="D145" s="332"/>
      <c r="E145" s="333"/>
      <c r="F145" s="333"/>
      <c r="G145" s="333"/>
      <c r="H145" s="534"/>
      <c r="I145" s="534"/>
    </row>
    <row r="146" spans="1:9" s="19" customFormat="1" ht="24.75" customHeight="1" x14ac:dyDescent="0.25">
      <c r="A146" s="322" t="s">
        <v>145</v>
      </c>
      <c r="B146" s="323" t="s">
        <v>254</v>
      </c>
      <c r="C146" s="334" t="s">
        <v>255</v>
      </c>
      <c r="D146" s="324">
        <f t="shared" ref="D146" si="32">D147</f>
        <v>2000</v>
      </c>
      <c r="E146" s="325">
        <f>SUM(E147+E151)</f>
        <v>7465.6</v>
      </c>
      <c r="F146" s="325">
        <f>SUM(F147+F151)</f>
        <v>5760</v>
      </c>
      <c r="G146" s="325">
        <f>SUM(G147+G151)</f>
        <v>3900</v>
      </c>
      <c r="H146" s="532">
        <f t="shared" si="30"/>
        <v>52.239605657951138</v>
      </c>
      <c r="I146" s="532">
        <f t="shared" si="31"/>
        <v>67.708333333333343</v>
      </c>
    </row>
    <row r="147" spans="1:9" s="19" customFormat="1" ht="14.25" customHeight="1" x14ac:dyDescent="0.25">
      <c r="A147" s="326" t="s">
        <v>10</v>
      </c>
      <c r="B147" s="327">
        <v>11001</v>
      </c>
      <c r="C147" s="336" t="s">
        <v>11</v>
      </c>
      <c r="D147" s="328">
        <f t="shared" ref="D147:F147" si="33">SUM(D149)</f>
        <v>2000</v>
      </c>
      <c r="E147" s="329">
        <f t="shared" si="33"/>
        <v>3070.4</v>
      </c>
      <c r="F147" s="329">
        <f t="shared" si="33"/>
        <v>3110.4</v>
      </c>
      <c r="G147" s="329">
        <f>SUM(G149)</f>
        <v>2106</v>
      </c>
      <c r="H147" s="533">
        <f t="shared" si="30"/>
        <v>68.590411672746228</v>
      </c>
      <c r="I147" s="533">
        <f t="shared" si="31"/>
        <v>67.708333333333329</v>
      </c>
    </row>
    <row r="148" spans="1:9" s="251" customFormat="1" ht="14.25" customHeight="1" x14ac:dyDescent="0.25">
      <c r="A148" s="330">
        <v>3</v>
      </c>
      <c r="B148" s="331"/>
      <c r="C148" s="339"/>
      <c r="D148" s="332"/>
      <c r="E148" s="333"/>
      <c r="F148" s="333"/>
      <c r="G148" s="333"/>
      <c r="H148" s="534"/>
      <c r="I148" s="534"/>
    </row>
    <row r="149" spans="1:9" s="251" customFormat="1" ht="14.25" customHeight="1" x14ac:dyDescent="0.25">
      <c r="A149" s="330"/>
      <c r="B149" s="331">
        <v>37</v>
      </c>
      <c r="C149" s="344" t="s">
        <v>219</v>
      </c>
      <c r="D149" s="332">
        <v>2000</v>
      </c>
      <c r="E149" s="333">
        <f>SUM(E150)</f>
        <v>3070.4</v>
      </c>
      <c r="F149" s="333">
        <f>SUM(F150)</f>
        <v>3110.4</v>
      </c>
      <c r="G149" s="333">
        <f>SUM(G150)</f>
        <v>2106</v>
      </c>
      <c r="H149" s="534">
        <f t="shared" si="30"/>
        <v>68.590411672746228</v>
      </c>
      <c r="I149" s="534">
        <f t="shared" si="31"/>
        <v>67.708333333333329</v>
      </c>
    </row>
    <row r="150" spans="1:9" s="251" customFormat="1" ht="14.25" hidden="1" customHeight="1" x14ac:dyDescent="0.25">
      <c r="A150" s="330"/>
      <c r="B150" s="331">
        <v>372</v>
      </c>
      <c r="C150" s="344" t="s">
        <v>219</v>
      </c>
      <c r="D150" s="332"/>
      <c r="E150" s="333">
        <v>3070.4</v>
      </c>
      <c r="F150" s="333">
        <v>3110.4</v>
      </c>
      <c r="G150" s="333">
        <v>2106</v>
      </c>
      <c r="H150" s="534">
        <f t="shared" si="30"/>
        <v>68.590411672746228</v>
      </c>
      <c r="I150" s="534">
        <f t="shared" si="31"/>
        <v>67.708333333333329</v>
      </c>
    </row>
    <row r="151" spans="1:9" s="19" customFormat="1" ht="14.25" customHeight="1" x14ac:dyDescent="0.25">
      <c r="A151" s="326" t="s">
        <v>10</v>
      </c>
      <c r="B151" s="327">
        <v>52080</v>
      </c>
      <c r="C151" s="336" t="s">
        <v>256</v>
      </c>
      <c r="D151" s="328">
        <f t="shared" ref="D151:F151" si="34">SUM(D153)</f>
        <v>0</v>
      </c>
      <c r="E151" s="329">
        <f t="shared" si="34"/>
        <v>4395.2</v>
      </c>
      <c r="F151" s="329">
        <f t="shared" si="34"/>
        <v>2649.6</v>
      </c>
      <c r="G151" s="329">
        <f>SUM(G154)</f>
        <v>1794</v>
      </c>
      <c r="H151" s="533">
        <f t="shared" si="30"/>
        <v>40.817255187477244</v>
      </c>
      <c r="I151" s="533">
        <f t="shared" si="31"/>
        <v>67.708333333333343</v>
      </c>
    </row>
    <row r="152" spans="1:9" s="251" customFormat="1" ht="14.25" customHeight="1" x14ac:dyDescent="0.25">
      <c r="A152" s="330"/>
      <c r="B152" s="331"/>
      <c r="C152" s="331"/>
      <c r="D152" s="332"/>
      <c r="E152" s="333"/>
      <c r="F152" s="333"/>
      <c r="G152" s="333"/>
      <c r="H152" s="534"/>
      <c r="I152" s="534"/>
    </row>
    <row r="153" spans="1:9" s="251" customFormat="1" ht="14.25" customHeight="1" x14ac:dyDescent="0.25">
      <c r="A153" s="330"/>
      <c r="B153" s="331">
        <v>37</v>
      </c>
      <c r="C153" s="344" t="s">
        <v>219</v>
      </c>
      <c r="D153" s="332"/>
      <c r="E153" s="333">
        <f>SUM(E154)</f>
        <v>4395.2</v>
      </c>
      <c r="F153" s="333">
        <f>SUM(F154)</f>
        <v>2649.6</v>
      </c>
      <c r="G153" s="333">
        <f>SUM(G154)</f>
        <v>1794</v>
      </c>
      <c r="H153" s="534">
        <f t="shared" si="30"/>
        <v>40.817255187477244</v>
      </c>
      <c r="I153" s="534">
        <f t="shared" si="31"/>
        <v>67.708333333333343</v>
      </c>
    </row>
    <row r="154" spans="1:9" s="251" customFormat="1" ht="14.25" hidden="1" customHeight="1" x14ac:dyDescent="0.25">
      <c r="A154" s="330"/>
      <c r="B154" s="331">
        <v>372</v>
      </c>
      <c r="C154" s="344" t="s">
        <v>219</v>
      </c>
      <c r="D154" s="332"/>
      <c r="E154" s="333">
        <v>4395.2</v>
      </c>
      <c r="F154" s="333">
        <v>2649.6</v>
      </c>
      <c r="G154" s="333">
        <v>1794</v>
      </c>
      <c r="H154" s="534">
        <f t="shared" si="30"/>
        <v>40.817255187477244</v>
      </c>
      <c r="I154" s="534">
        <f t="shared" si="31"/>
        <v>67.708333333333343</v>
      </c>
    </row>
    <row r="155" spans="1:9" s="251" customFormat="1" ht="14.25" customHeight="1" x14ac:dyDescent="0.25">
      <c r="A155" s="330"/>
      <c r="B155" s="331"/>
      <c r="C155" s="339"/>
      <c r="D155" s="332"/>
      <c r="E155" s="333"/>
      <c r="F155" s="333"/>
      <c r="G155" s="333"/>
      <c r="H155" s="534"/>
      <c r="I155" s="534"/>
    </row>
    <row r="156" spans="1:9" ht="24.75" customHeight="1" x14ac:dyDescent="0.25">
      <c r="A156" s="322" t="s">
        <v>145</v>
      </c>
      <c r="B156" s="323" t="s">
        <v>80</v>
      </c>
      <c r="C156" s="334" t="s">
        <v>81</v>
      </c>
      <c r="D156" s="324">
        <f t="shared" ref="D156:F156" si="35">D157</f>
        <v>74494.290000000008</v>
      </c>
      <c r="E156" s="325">
        <f t="shared" si="35"/>
        <v>8000</v>
      </c>
      <c r="F156" s="325">
        <f t="shared" si="35"/>
        <v>10013.630000000001</v>
      </c>
      <c r="G156" s="325">
        <f>SUM(G157)</f>
        <v>16120</v>
      </c>
      <c r="H156" s="532">
        <f t="shared" si="30"/>
        <v>201.5</v>
      </c>
      <c r="I156" s="532">
        <f t="shared" si="31"/>
        <v>160.98058346473755</v>
      </c>
    </row>
    <row r="157" spans="1:9" x14ac:dyDescent="0.25">
      <c r="A157" s="326" t="s">
        <v>10</v>
      </c>
      <c r="B157" s="327">
        <v>32400</v>
      </c>
      <c r="C157" s="336" t="s">
        <v>14</v>
      </c>
      <c r="D157" s="328">
        <f>SUM(D159+D161+D166+D169)</f>
        <v>74494.290000000008</v>
      </c>
      <c r="E157" s="329">
        <f>SUM(E159+E161+E166+E169)</f>
        <v>8000</v>
      </c>
      <c r="F157" s="329">
        <f>SUM(F159+F161+F166+F169)</f>
        <v>10013.630000000001</v>
      </c>
      <c r="G157" s="329">
        <f>SUM(G161+G169)</f>
        <v>16120</v>
      </c>
      <c r="H157" s="533">
        <f t="shared" si="30"/>
        <v>201.5</v>
      </c>
      <c r="I157" s="533">
        <f t="shared" si="31"/>
        <v>160.98058346473755</v>
      </c>
    </row>
    <row r="158" spans="1:9" s="251" customFormat="1" x14ac:dyDescent="0.25">
      <c r="A158" s="330">
        <v>3</v>
      </c>
      <c r="B158" s="331"/>
      <c r="C158" s="339"/>
      <c r="D158" s="332"/>
      <c r="E158" s="333"/>
      <c r="F158" s="333"/>
      <c r="G158" s="333"/>
      <c r="H158" s="534"/>
      <c r="I158" s="534"/>
    </row>
    <row r="159" spans="1:9" s="251" customFormat="1" x14ac:dyDescent="0.25">
      <c r="A159" s="330"/>
      <c r="B159" s="331">
        <v>31</v>
      </c>
      <c r="C159" s="339" t="s">
        <v>102</v>
      </c>
      <c r="D159" s="332">
        <v>15000</v>
      </c>
      <c r="E159" s="333">
        <f>SUM(E160)</f>
        <v>0</v>
      </c>
      <c r="F159" s="333">
        <f>SUM(F160)</f>
        <v>0</v>
      </c>
      <c r="G159" s="333">
        <v>0</v>
      </c>
      <c r="H159" s="534">
        <v>0</v>
      </c>
      <c r="I159" s="534">
        <v>0</v>
      </c>
    </row>
    <row r="160" spans="1:9" s="251" customFormat="1" hidden="1" x14ac:dyDescent="0.2">
      <c r="A160" s="330"/>
      <c r="B160" s="331">
        <v>312</v>
      </c>
      <c r="C160" s="348" t="s">
        <v>96</v>
      </c>
      <c r="D160" s="332"/>
      <c r="E160" s="333">
        <v>0</v>
      </c>
      <c r="F160" s="333">
        <v>0</v>
      </c>
      <c r="G160" s="333">
        <v>0</v>
      </c>
      <c r="H160" s="534">
        <v>0</v>
      </c>
      <c r="I160" s="534">
        <v>0</v>
      </c>
    </row>
    <row r="161" spans="1:9" s="251" customFormat="1" x14ac:dyDescent="0.25">
      <c r="A161" s="330"/>
      <c r="B161" s="331">
        <v>32</v>
      </c>
      <c r="C161" s="331" t="s">
        <v>98</v>
      </c>
      <c r="D161" s="332">
        <v>36500</v>
      </c>
      <c r="E161" s="333">
        <f>SUM(E162:E167)</f>
        <v>8000</v>
      </c>
      <c r="F161" s="333">
        <f>SUM(F162:F165)</f>
        <v>10013.630000000001</v>
      </c>
      <c r="G161" s="333">
        <f>SUM(G162:G165)</f>
        <v>10133.630000000001</v>
      </c>
      <c r="H161" s="534">
        <f t="shared" si="30"/>
        <v>126.67037500000001</v>
      </c>
      <c r="I161" s="534">
        <f t="shared" si="31"/>
        <v>101.19836662628836</v>
      </c>
    </row>
    <row r="162" spans="1:9" s="251" customFormat="1" hidden="1" x14ac:dyDescent="0.25">
      <c r="A162" s="330"/>
      <c r="B162" s="331">
        <v>321</v>
      </c>
      <c r="C162" s="331" t="s">
        <v>89</v>
      </c>
      <c r="D162" s="332"/>
      <c r="E162" s="333">
        <v>3000</v>
      </c>
      <c r="F162" s="333">
        <v>1500</v>
      </c>
      <c r="G162" s="333">
        <v>2700</v>
      </c>
      <c r="H162" s="534">
        <f t="shared" si="30"/>
        <v>90</v>
      </c>
      <c r="I162" s="534">
        <f t="shared" si="31"/>
        <v>180</v>
      </c>
    </row>
    <row r="163" spans="1:9" hidden="1" x14ac:dyDescent="0.25">
      <c r="A163" s="347"/>
      <c r="B163" s="343">
        <v>322</v>
      </c>
      <c r="C163" s="331" t="s">
        <v>91</v>
      </c>
      <c r="D163" s="521"/>
      <c r="E163" s="346">
        <v>2000</v>
      </c>
      <c r="F163" s="346">
        <v>2813.63</v>
      </c>
      <c r="G163" s="346">
        <v>2313.63</v>
      </c>
      <c r="H163" s="534">
        <f t="shared" si="30"/>
        <v>115.68150000000001</v>
      </c>
      <c r="I163" s="534">
        <f t="shared" si="31"/>
        <v>82.229362069639578</v>
      </c>
    </row>
    <row r="164" spans="1:9" hidden="1" x14ac:dyDescent="0.25">
      <c r="A164" s="347"/>
      <c r="B164" s="343">
        <v>323</v>
      </c>
      <c r="C164" s="339" t="s">
        <v>90</v>
      </c>
      <c r="D164" s="521"/>
      <c r="E164" s="346">
        <v>3000</v>
      </c>
      <c r="F164" s="346">
        <v>3700</v>
      </c>
      <c r="G164" s="346">
        <v>3000</v>
      </c>
      <c r="H164" s="534">
        <f t="shared" si="30"/>
        <v>100</v>
      </c>
      <c r="I164" s="534">
        <f t="shared" si="31"/>
        <v>81.081081081081081</v>
      </c>
    </row>
    <row r="165" spans="1:9" hidden="1" x14ac:dyDescent="0.25">
      <c r="A165" s="347"/>
      <c r="B165" s="343">
        <v>329</v>
      </c>
      <c r="C165" s="339" t="s">
        <v>92</v>
      </c>
      <c r="D165" s="521"/>
      <c r="E165" s="346">
        <v>0</v>
      </c>
      <c r="F165" s="346">
        <v>2000</v>
      </c>
      <c r="G165" s="346">
        <v>2120</v>
      </c>
      <c r="H165" s="534">
        <v>0</v>
      </c>
      <c r="I165" s="534">
        <f t="shared" si="31"/>
        <v>106</v>
      </c>
    </row>
    <row r="166" spans="1:9" x14ac:dyDescent="0.25">
      <c r="A166" s="347"/>
      <c r="B166" s="343">
        <v>37</v>
      </c>
      <c r="C166" s="344" t="s">
        <v>219</v>
      </c>
      <c r="D166" s="345">
        <v>5494.29</v>
      </c>
      <c r="E166" s="346">
        <f>SUM(E167)</f>
        <v>0</v>
      </c>
      <c r="F166" s="346">
        <f>SUM(F167)</f>
        <v>0</v>
      </c>
      <c r="G166" s="346">
        <v>0</v>
      </c>
      <c r="H166" s="534">
        <v>0</v>
      </c>
      <c r="I166" s="534">
        <v>0</v>
      </c>
    </row>
    <row r="167" spans="1:9" hidden="1" x14ac:dyDescent="0.25">
      <c r="A167" s="347"/>
      <c r="B167" s="343">
        <v>372</v>
      </c>
      <c r="C167" s="344" t="s">
        <v>219</v>
      </c>
      <c r="D167" s="345"/>
      <c r="E167" s="346">
        <v>0</v>
      </c>
      <c r="F167" s="346">
        <v>0</v>
      </c>
      <c r="G167" s="346">
        <v>0</v>
      </c>
      <c r="H167" s="534">
        <v>0</v>
      </c>
      <c r="I167" s="534">
        <v>0</v>
      </c>
    </row>
    <row r="168" spans="1:9" x14ac:dyDescent="0.25">
      <c r="A168" s="347">
        <v>4</v>
      </c>
      <c r="B168" s="343"/>
      <c r="C168" s="344"/>
      <c r="D168" s="345"/>
      <c r="E168" s="346"/>
      <c r="F168" s="346"/>
      <c r="G168" s="346"/>
      <c r="H168" s="534"/>
      <c r="I168" s="534"/>
    </row>
    <row r="169" spans="1:9" x14ac:dyDescent="0.25">
      <c r="A169" s="347"/>
      <c r="B169" s="343">
        <v>42</v>
      </c>
      <c r="C169" s="344" t="s">
        <v>126</v>
      </c>
      <c r="D169" s="345">
        <v>17500</v>
      </c>
      <c r="E169" s="346">
        <f>SUM(E170)</f>
        <v>0</v>
      </c>
      <c r="F169" s="346">
        <f>SUM(F170)</f>
        <v>0</v>
      </c>
      <c r="G169" s="346">
        <f>SUM(G170)</f>
        <v>5986.37</v>
      </c>
      <c r="H169" s="534">
        <v>0</v>
      </c>
      <c r="I169" s="534">
        <v>0</v>
      </c>
    </row>
    <row r="170" spans="1:9" hidden="1" x14ac:dyDescent="0.25">
      <c r="A170" s="347"/>
      <c r="B170" s="343">
        <v>422</v>
      </c>
      <c r="C170" s="344" t="s">
        <v>126</v>
      </c>
      <c r="D170" s="345"/>
      <c r="E170" s="346">
        <v>0</v>
      </c>
      <c r="F170" s="346">
        <v>0</v>
      </c>
      <c r="G170" s="346">
        <v>5986.37</v>
      </c>
      <c r="H170" s="534">
        <v>0</v>
      </c>
      <c r="I170" s="534">
        <v>0</v>
      </c>
    </row>
    <row r="171" spans="1:9" x14ac:dyDescent="0.25">
      <c r="A171" s="347"/>
      <c r="B171" s="343"/>
      <c r="C171" s="344"/>
      <c r="D171" s="345"/>
      <c r="E171" s="346"/>
      <c r="F171" s="346"/>
      <c r="G171" s="346"/>
      <c r="H171" s="534"/>
      <c r="I171" s="534"/>
    </row>
    <row r="172" spans="1:9" ht="27.75" customHeight="1" x14ac:dyDescent="0.25">
      <c r="A172" s="322" t="s">
        <v>145</v>
      </c>
      <c r="B172" s="323" t="s">
        <v>259</v>
      </c>
      <c r="C172" s="334" t="s">
        <v>260</v>
      </c>
      <c r="D172" s="324">
        <f>SUM(D173+D180)</f>
        <v>9998.2800000000007</v>
      </c>
      <c r="E172" s="325">
        <f>SUM(E173)</f>
        <v>300</v>
      </c>
      <c r="F172" s="325">
        <v>0</v>
      </c>
      <c r="G172" s="325">
        <f>SUM(G176)</f>
        <v>0</v>
      </c>
      <c r="H172" s="532">
        <f t="shared" si="30"/>
        <v>0</v>
      </c>
      <c r="I172" s="532">
        <v>0</v>
      </c>
    </row>
    <row r="173" spans="1:9" x14ac:dyDescent="0.25">
      <c r="A173" s="326" t="s">
        <v>10</v>
      </c>
      <c r="B173" s="327">
        <v>53080</v>
      </c>
      <c r="C173" s="336" t="s">
        <v>261</v>
      </c>
      <c r="D173" s="328">
        <f t="shared" ref="D173" si="36">SUM(D175)</f>
        <v>9998.2800000000007</v>
      </c>
      <c r="E173" s="329">
        <f>SUM(E176)</f>
        <v>300</v>
      </c>
      <c r="F173" s="329">
        <v>0</v>
      </c>
      <c r="G173" s="329">
        <f>SUM(G176)</f>
        <v>0</v>
      </c>
      <c r="H173" s="533">
        <f t="shared" si="30"/>
        <v>0</v>
      </c>
      <c r="I173" s="533">
        <v>0</v>
      </c>
    </row>
    <row r="174" spans="1:9" x14ac:dyDescent="0.25">
      <c r="A174" s="330">
        <v>3</v>
      </c>
      <c r="B174" s="331"/>
      <c r="C174" s="339"/>
      <c r="D174" s="332"/>
      <c r="E174" s="333"/>
      <c r="F174" s="333"/>
      <c r="G174" s="333"/>
      <c r="H174" s="534"/>
      <c r="I174" s="534"/>
    </row>
    <row r="175" spans="1:9" x14ac:dyDescent="0.25">
      <c r="A175" s="330"/>
      <c r="B175" s="331">
        <v>32</v>
      </c>
      <c r="C175" s="331" t="s">
        <v>98</v>
      </c>
      <c r="D175" s="332">
        <v>9998.2800000000007</v>
      </c>
      <c r="E175" s="333">
        <f>SUM(E176)</f>
        <v>300</v>
      </c>
      <c r="F175" s="333">
        <v>0</v>
      </c>
      <c r="G175" s="333">
        <f>SUM(G176:G179)</f>
        <v>0</v>
      </c>
      <c r="H175" s="534">
        <f t="shared" si="30"/>
        <v>0</v>
      </c>
      <c r="I175" s="534">
        <v>0</v>
      </c>
    </row>
    <row r="176" spans="1:9" hidden="1" x14ac:dyDescent="0.25">
      <c r="A176" s="330"/>
      <c r="B176" s="331">
        <v>321</v>
      </c>
      <c r="C176" s="331" t="s">
        <v>89</v>
      </c>
      <c r="D176" s="332"/>
      <c r="E176" s="333">
        <v>300</v>
      </c>
      <c r="F176" s="333"/>
      <c r="G176" s="333">
        <v>0</v>
      </c>
      <c r="H176" s="534">
        <f t="shared" si="30"/>
        <v>0</v>
      </c>
      <c r="I176" s="534">
        <v>0</v>
      </c>
    </row>
    <row r="177" spans="1:9" hidden="1" x14ac:dyDescent="0.25">
      <c r="A177" s="330"/>
      <c r="B177" s="331">
        <v>322</v>
      </c>
      <c r="C177" s="339" t="s">
        <v>244</v>
      </c>
      <c r="D177" s="332"/>
      <c r="E177" s="333">
        <v>0</v>
      </c>
      <c r="F177" s="333">
        <v>0</v>
      </c>
      <c r="G177" s="333">
        <v>0</v>
      </c>
      <c r="H177" s="534">
        <v>0</v>
      </c>
      <c r="I177" s="534">
        <v>0</v>
      </c>
    </row>
    <row r="178" spans="1:9" hidden="1" x14ac:dyDescent="0.25">
      <c r="A178" s="330"/>
      <c r="B178" s="331">
        <v>323</v>
      </c>
      <c r="C178" s="339" t="s">
        <v>90</v>
      </c>
      <c r="D178" s="332"/>
      <c r="E178" s="333">
        <v>0</v>
      </c>
      <c r="F178" s="333">
        <v>0</v>
      </c>
      <c r="G178" s="333">
        <v>0</v>
      </c>
      <c r="H178" s="534">
        <v>0</v>
      </c>
      <c r="I178" s="534">
        <v>0</v>
      </c>
    </row>
    <row r="179" spans="1:9" hidden="1" x14ac:dyDescent="0.25">
      <c r="A179" s="330"/>
      <c r="B179" s="331">
        <v>329</v>
      </c>
      <c r="C179" s="339" t="s">
        <v>262</v>
      </c>
      <c r="D179" s="332"/>
      <c r="E179" s="333">
        <v>0</v>
      </c>
      <c r="F179" s="333">
        <v>0</v>
      </c>
      <c r="G179" s="333">
        <v>0</v>
      </c>
      <c r="H179" s="534">
        <v>0</v>
      </c>
      <c r="I179" s="534">
        <v>0</v>
      </c>
    </row>
    <row r="180" spans="1:9" x14ac:dyDescent="0.25">
      <c r="A180" s="347"/>
      <c r="B180" s="343"/>
      <c r="C180" s="344"/>
      <c r="D180" s="345"/>
      <c r="E180" s="346"/>
      <c r="F180" s="346"/>
      <c r="G180" s="346"/>
      <c r="H180" s="534"/>
      <c r="I180" s="534"/>
    </row>
    <row r="181" spans="1:9" ht="24.75" customHeight="1" x14ac:dyDescent="0.25">
      <c r="A181" s="322" t="s">
        <v>145</v>
      </c>
      <c r="B181" s="323" t="s">
        <v>82</v>
      </c>
      <c r="C181" s="334" t="s">
        <v>83</v>
      </c>
      <c r="D181" s="324">
        <f>SUM(D182+D190)</f>
        <v>11498.28</v>
      </c>
      <c r="E181" s="325">
        <f>SUM(E182+E190)</f>
        <v>1600</v>
      </c>
      <c r="F181" s="325">
        <f>SUM(F182+F190)</f>
        <v>1600</v>
      </c>
      <c r="G181" s="325">
        <f>SUM(G182+G190)</f>
        <v>1600.0000000000002</v>
      </c>
      <c r="H181" s="532">
        <f t="shared" si="30"/>
        <v>100.00000000000003</v>
      </c>
      <c r="I181" s="532">
        <f t="shared" si="31"/>
        <v>100.00000000000003</v>
      </c>
    </row>
    <row r="182" spans="1:9" x14ac:dyDescent="0.25">
      <c r="A182" s="326" t="s">
        <v>10</v>
      </c>
      <c r="B182" s="327">
        <v>11001</v>
      </c>
      <c r="C182" s="336" t="s">
        <v>11</v>
      </c>
      <c r="D182" s="328">
        <f t="shared" ref="D182:F182" si="37">SUM(D184)</f>
        <v>9998.2800000000007</v>
      </c>
      <c r="E182" s="329">
        <f t="shared" si="37"/>
        <v>1600</v>
      </c>
      <c r="F182" s="329">
        <f t="shared" si="37"/>
        <v>1600</v>
      </c>
      <c r="G182" s="329">
        <f>SUM(G184)</f>
        <v>1600.0000000000002</v>
      </c>
      <c r="H182" s="533">
        <f t="shared" si="30"/>
        <v>100.00000000000003</v>
      </c>
      <c r="I182" s="533">
        <f t="shared" si="31"/>
        <v>100.00000000000003</v>
      </c>
    </row>
    <row r="183" spans="1:9" s="251" customFormat="1" x14ac:dyDescent="0.25">
      <c r="A183" s="330">
        <v>3</v>
      </c>
      <c r="B183" s="331"/>
      <c r="C183" s="339"/>
      <c r="D183" s="332"/>
      <c r="E183" s="333"/>
      <c r="F183" s="333"/>
      <c r="G183" s="333"/>
      <c r="H183" s="534"/>
      <c r="I183" s="534"/>
    </row>
    <row r="184" spans="1:9" s="251" customFormat="1" x14ac:dyDescent="0.25">
      <c r="A184" s="330"/>
      <c r="B184" s="331">
        <v>32</v>
      </c>
      <c r="C184" s="331" t="s">
        <v>98</v>
      </c>
      <c r="D184" s="332">
        <v>9998.2800000000007</v>
      </c>
      <c r="E184" s="333">
        <f>SUM(E185:E189)</f>
        <v>1600</v>
      </c>
      <c r="F184" s="333">
        <f>SUM(F185:F189)</f>
        <v>1600</v>
      </c>
      <c r="G184" s="333">
        <f>SUM(G185:G189)</f>
        <v>1600.0000000000002</v>
      </c>
      <c r="H184" s="534">
        <f t="shared" si="30"/>
        <v>100.00000000000003</v>
      </c>
      <c r="I184" s="534">
        <f t="shared" si="31"/>
        <v>100.00000000000003</v>
      </c>
    </row>
    <row r="185" spans="1:9" s="251" customFormat="1" hidden="1" x14ac:dyDescent="0.25">
      <c r="A185" s="330"/>
      <c r="B185" s="331">
        <v>321</v>
      </c>
      <c r="C185" s="331" t="s">
        <v>89</v>
      </c>
      <c r="D185" s="332"/>
      <c r="E185" s="333">
        <v>300</v>
      </c>
      <c r="F185" s="333">
        <v>150</v>
      </c>
      <c r="G185" s="333">
        <v>84.6</v>
      </c>
      <c r="H185" s="534">
        <f t="shared" si="30"/>
        <v>28.199999999999996</v>
      </c>
      <c r="I185" s="534">
        <f t="shared" si="31"/>
        <v>56.399999999999991</v>
      </c>
    </row>
    <row r="186" spans="1:9" s="251" customFormat="1" hidden="1" x14ac:dyDescent="0.25">
      <c r="A186" s="330"/>
      <c r="B186" s="331">
        <v>322</v>
      </c>
      <c r="C186" s="339" t="s">
        <v>244</v>
      </c>
      <c r="D186" s="332"/>
      <c r="E186" s="333">
        <v>500</v>
      </c>
      <c r="F186" s="333">
        <v>100</v>
      </c>
      <c r="G186" s="333">
        <v>172.74</v>
      </c>
      <c r="H186" s="534">
        <f t="shared" si="30"/>
        <v>34.548000000000002</v>
      </c>
      <c r="I186" s="534">
        <f t="shared" si="31"/>
        <v>172.74</v>
      </c>
    </row>
    <row r="187" spans="1:9" s="251" customFormat="1" hidden="1" x14ac:dyDescent="0.25">
      <c r="A187" s="330"/>
      <c r="B187" s="331">
        <v>323</v>
      </c>
      <c r="C187" s="339" t="s">
        <v>90</v>
      </c>
      <c r="D187" s="332"/>
      <c r="E187" s="333">
        <v>500</v>
      </c>
      <c r="F187" s="333">
        <v>1270</v>
      </c>
      <c r="G187" s="333">
        <v>1115</v>
      </c>
      <c r="H187" s="534">
        <f t="shared" si="30"/>
        <v>223</v>
      </c>
      <c r="I187" s="534">
        <f t="shared" si="31"/>
        <v>87.795275590551185</v>
      </c>
    </row>
    <row r="188" spans="1:9" s="251" customFormat="1" hidden="1" x14ac:dyDescent="0.25">
      <c r="A188" s="330"/>
      <c r="B188" s="331">
        <v>324</v>
      </c>
      <c r="C188" s="339" t="s">
        <v>242</v>
      </c>
      <c r="D188" s="332"/>
      <c r="E188" s="333">
        <v>0</v>
      </c>
      <c r="F188" s="333">
        <v>0</v>
      </c>
      <c r="G188" s="333">
        <v>0</v>
      </c>
      <c r="H188" s="534">
        <v>0</v>
      </c>
      <c r="I188" s="534">
        <v>0</v>
      </c>
    </row>
    <row r="189" spans="1:9" s="251" customFormat="1" hidden="1" x14ac:dyDescent="0.25">
      <c r="A189" s="330"/>
      <c r="B189" s="331">
        <v>329</v>
      </c>
      <c r="C189" s="339" t="s">
        <v>239</v>
      </c>
      <c r="D189" s="332"/>
      <c r="E189" s="333">
        <v>300</v>
      </c>
      <c r="F189" s="333">
        <v>80</v>
      </c>
      <c r="G189" s="333">
        <v>227.66</v>
      </c>
      <c r="H189" s="534">
        <f t="shared" si="30"/>
        <v>75.88666666666667</v>
      </c>
      <c r="I189" s="534">
        <f t="shared" si="31"/>
        <v>284.57499999999999</v>
      </c>
    </row>
    <row r="190" spans="1:9" x14ac:dyDescent="0.25">
      <c r="A190" s="326" t="s">
        <v>10</v>
      </c>
      <c r="B190" s="327">
        <v>55042</v>
      </c>
      <c r="C190" s="336" t="s">
        <v>193</v>
      </c>
      <c r="D190" s="328">
        <f t="shared" ref="D190:E190" si="38">SUM(D192)</f>
        <v>1500</v>
      </c>
      <c r="E190" s="329">
        <f t="shared" si="38"/>
        <v>0</v>
      </c>
      <c r="F190" s="329">
        <f t="shared" ref="F190" si="39">SUM(F192)</f>
        <v>0</v>
      </c>
      <c r="G190" s="329">
        <f>SUM(G193)</f>
        <v>0</v>
      </c>
      <c r="H190" s="533">
        <v>0</v>
      </c>
      <c r="I190" s="533">
        <v>0</v>
      </c>
    </row>
    <row r="191" spans="1:9" s="251" customFormat="1" x14ac:dyDescent="0.25">
      <c r="A191" s="330">
        <v>3</v>
      </c>
      <c r="B191" s="331"/>
      <c r="C191" s="339"/>
      <c r="D191" s="332"/>
      <c r="E191" s="333"/>
      <c r="F191" s="333"/>
      <c r="G191" s="333"/>
      <c r="H191" s="534"/>
      <c r="I191" s="534"/>
    </row>
    <row r="192" spans="1:9" s="251" customFormat="1" x14ac:dyDescent="0.25">
      <c r="A192" s="330"/>
      <c r="B192" s="331">
        <v>32</v>
      </c>
      <c r="C192" s="331" t="s">
        <v>98</v>
      </c>
      <c r="D192" s="332">
        <v>1500</v>
      </c>
      <c r="E192" s="333">
        <f>SUM(E193:E194)</f>
        <v>0</v>
      </c>
      <c r="F192" s="333">
        <f>SUM(F193:F194)</f>
        <v>0</v>
      </c>
      <c r="G192" s="333">
        <f>SUM(G193:G194)</f>
        <v>0</v>
      </c>
      <c r="H192" s="534">
        <v>0</v>
      </c>
      <c r="I192" s="534">
        <v>0</v>
      </c>
    </row>
    <row r="193" spans="1:9" s="251" customFormat="1" hidden="1" x14ac:dyDescent="0.25">
      <c r="A193" s="374"/>
      <c r="B193" s="375">
        <v>321</v>
      </c>
      <c r="C193" s="331" t="s">
        <v>89</v>
      </c>
      <c r="D193" s="522"/>
      <c r="E193" s="412">
        <v>0</v>
      </c>
      <c r="F193" s="412">
        <v>0</v>
      </c>
      <c r="G193" s="412">
        <v>0</v>
      </c>
      <c r="H193" s="534">
        <v>0</v>
      </c>
      <c r="I193" s="534">
        <v>0</v>
      </c>
    </row>
    <row r="194" spans="1:9" s="251" customFormat="1" hidden="1" x14ac:dyDescent="0.25">
      <c r="A194" s="374"/>
      <c r="B194" s="375">
        <v>323</v>
      </c>
      <c r="C194" s="339" t="s">
        <v>90</v>
      </c>
      <c r="D194" s="522"/>
      <c r="E194" s="412">
        <v>0</v>
      </c>
      <c r="F194" s="412">
        <v>0</v>
      </c>
      <c r="G194" s="412">
        <v>0</v>
      </c>
      <c r="H194" s="534">
        <v>0</v>
      </c>
      <c r="I194" s="534">
        <v>0</v>
      </c>
    </row>
    <row r="195" spans="1:9" s="251" customFormat="1" ht="23.25" customHeight="1" x14ac:dyDescent="0.25">
      <c r="A195" s="322" t="s">
        <v>145</v>
      </c>
      <c r="B195" s="323" t="s">
        <v>328</v>
      </c>
      <c r="C195" s="334" t="s">
        <v>329</v>
      </c>
      <c r="D195" s="324">
        <f>SUM(D197+D204)</f>
        <v>0</v>
      </c>
      <c r="E195" s="325">
        <f>SUM(E197+E204)</f>
        <v>0</v>
      </c>
      <c r="F195" s="325">
        <f>SUM(F197+F204)</f>
        <v>0</v>
      </c>
      <c r="G195" s="325">
        <f>SUM(G198)</f>
        <v>215</v>
      </c>
      <c r="H195" s="532">
        <v>0</v>
      </c>
      <c r="I195" s="532">
        <v>0</v>
      </c>
    </row>
    <row r="196" spans="1:9" s="251" customFormat="1" ht="15.75" customHeight="1" x14ac:dyDescent="0.25">
      <c r="A196" s="326" t="s">
        <v>10</v>
      </c>
      <c r="B196" s="327">
        <v>53082</v>
      </c>
      <c r="C196" s="336" t="s">
        <v>209</v>
      </c>
      <c r="D196" s="328">
        <f t="shared" ref="D196:F196" si="40">SUM(D198)</f>
        <v>0</v>
      </c>
      <c r="E196" s="329">
        <f t="shared" si="40"/>
        <v>0</v>
      </c>
      <c r="F196" s="329">
        <f t="shared" si="40"/>
        <v>0</v>
      </c>
      <c r="G196" s="329">
        <f>SUM(G198)</f>
        <v>215</v>
      </c>
      <c r="H196" s="533">
        <v>0</v>
      </c>
      <c r="I196" s="533">
        <v>0</v>
      </c>
    </row>
    <row r="197" spans="1:9" s="251" customFormat="1" x14ac:dyDescent="0.25">
      <c r="A197" s="374">
        <v>3</v>
      </c>
      <c r="B197" s="375"/>
      <c r="C197" s="423"/>
      <c r="D197" s="522"/>
      <c r="E197" s="412"/>
      <c r="F197" s="412"/>
      <c r="G197" s="412"/>
      <c r="H197" s="534"/>
      <c r="I197" s="534"/>
    </row>
    <row r="198" spans="1:9" s="251" customFormat="1" x14ac:dyDescent="0.2">
      <c r="A198" s="374"/>
      <c r="B198" s="375">
        <v>31</v>
      </c>
      <c r="C198" s="348" t="s">
        <v>102</v>
      </c>
      <c r="D198" s="522"/>
      <c r="E198" s="412">
        <f>SUM(E199:E200)</f>
        <v>0</v>
      </c>
      <c r="F198" s="412">
        <f>SUM(F199:F200)</f>
        <v>0</v>
      </c>
      <c r="G198" s="412">
        <f>SUM(G199:G200)</f>
        <v>215</v>
      </c>
      <c r="H198" s="534">
        <v>0</v>
      </c>
      <c r="I198" s="534">
        <v>0</v>
      </c>
    </row>
    <row r="199" spans="1:9" s="251" customFormat="1" hidden="1" x14ac:dyDescent="0.2">
      <c r="A199" s="374"/>
      <c r="B199" s="375">
        <v>311</v>
      </c>
      <c r="C199" s="407" t="s">
        <v>102</v>
      </c>
      <c r="D199" s="522"/>
      <c r="E199" s="412">
        <v>0</v>
      </c>
      <c r="F199" s="412">
        <v>0</v>
      </c>
      <c r="G199" s="412">
        <v>147.63999999999999</v>
      </c>
      <c r="H199" s="534">
        <v>0</v>
      </c>
      <c r="I199" s="534">
        <v>0</v>
      </c>
    </row>
    <row r="200" spans="1:9" s="251" customFormat="1" hidden="1" x14ac:dyDescent="0.2">
      <c r="A200" s="374"/>
      <c r="B200" s="375">
        <v>313</v>
      </c>
      <c r="C200" s="407" t="s">
        <v>241</v>
      </c>
      <c r="D200" s="522"/>
      <c r="E200" s="412">
        <v>0</v>
      </c>
      <c r="F200" s="412">
        <v>0</v>
      </c>
      <c r="G200" s="412">
        <v>67.36</v>
      </c>
      <c r="H200" s="534">
        <v>0</v>
      </c>
      <c r="I200" s="534">
        <v>0</v>
      </c>
    </row>
    <row r="201" spans="1:9" ht="44.25" customHeight="1" x14ac:dyDescent="0.25">
      <c r="A201" s="357">
        <v>2302</v>
      </c>
      <c r="B201" s="357" t="s">
        <v>16</v>
      </c>
      <c r="C201" s="358" t="s">
        <v>79</v>
      </c>
      <c r="D201" s="519">
        <f t="shared" ref="D201" si="41">SUM(D202)</f>
        <v>2000</v>
      </c>
      <c r="E201" s="413">
        <f>SUM(E202+E208)</f>
        <v>600</v>
      </c>
      <c r="F201" s="413">
        <f>SUM(F202+F208)</f>
        <v>500.69</v>
      </c>
      <c r="G201" s="413">
        <f>SUM(G202+G208)</f>
        <v>200.69</v>
      </c>
      <c r="H201" s="534">
        <f t="shared" si="30"/>
        <v>33.448333333333338</v>
      </c>
      <c r="I201" s="534">
        <f t="shared" si="31"/>
        <v>40.082685893467016</v>
      </c>
    </row>
    <row r="202" spans="1:9" ht="24.75" customHeight="1" x14ac:dyDescent="0.25">
      <c r="A202" s="322" t="s">
        <v>145</v>
      </c>
      <c r="B202" s="323" t="s">
        <v>207</v>
      </c>
      <c r="C202" s="334" t="s">
        <v>208</v>
      </c>
      <c r="D202" s="324">
        <f t="shared" ref="D202:F202" si="42">D203</f>
        <v>2000</v>
      </c>
      <c r="E202" s="325">
        <f t="shared" si="42"/>
        <v>300</v>
      </c>
      <c r="F202" s="325">
        <f t="shared" si="42"/>
        <v>300</v>
      </c>
      <c r="G202" s="325">
        <f>SUM(G203)</f>
        <v>0</v>
      </c>
      <c r="H202" s="532">
        <f t="shared" si="30"/>
        <v>0</v>
      </c>
      <c r="I202" s="532">
        <f t="shared" si="31"/>
        <v>0</v>
      </c>
    </row>
    <row r="203" spans="1:9" x14ac:dyDescent="0.25">
      <c r="A203" s="326" t="s">
        <v>10</v>
      </c>
      <c r="B203" s="327">
        <v>53082</v>
      </c>
      <c r="C203" s="336" t="s">
        <v>209</v>
      </c>
      <c r="D203" s="328">
        <f t="shared" ref="D203:F203" si="43">SUM(D205)</f>
        <v>2000</v>
      </c>
      <c r="E203" s="329">
        <f t="shared" si="43"/>
        <v>300</v>
      </c>
      <c r="F203" s="329">
        <f t="shared" si="43"/>
        <v>300</v>
      </c>
      <c r="G203" s="329">
        <f>SUM(G205)</f>
        <v>0</v>
      </c>
      <c r="H203" s="533">
        <f t="shared" si="30"/>
        <v>0</v>
      </c>
      <c r="I203" s="533">
        <f t="shared" si="31"/>
        <v>0</v>
      </c>
    </row>
    <row r="204" spans="1:9" s="20" customFormat="1" ht="15" x14ac:dyDescent="0.2">
      <c r="A204" s="365">
        <v>4</v>
      </c>
      <c r="B204" s="348"/>
      <c r="C204" s="348"/>
      <c r="D204" s="520"/>
      <c r="E204" s="346"/>
      <c r="F204" s="346"/>
      <c r="G204" s="346"/>
      <c r="H204" s="534"/>
      <c r="I204" s="534"/>
    </row>
    <row r="205" spans="1:9" x14ac:dyDescent="0.25">
      <c r="A205" s="342"/>
      <c r="B205" s="343">
        <v>42</v>
      </c>
      <c r="C205" s="344" t="s">
        <v>210</v>
      </c>
      <c r="D205" s="345">
        <v>2000</v>
      </c>
      <c r="E205" s="346">
        <f>SUM(E206)</f>
        <v>300</v>
      </c>
      <c r="F205" s="346">
        <f>SUM(F206)</f>
        <v>300</v>
      </c>
      <c r="G205" s="346">
        <f>SUM(G206)</f>
        <v>0</v>
      </c>
      <c r="H205" s="534">
        <f t="shared" si="30"/>
        <v>0</v>
      </c>
      <c r="I205" s="534">
        <f t="shared" si="31"/>
        <v>0</v>
      </c>
    </row>
    <row r="206" spans="1:9" hidden="1" x14ac:dyDescent="0.25">
      <c r="A206" s="381"/>
      <c r="B206" s="382">
        <v>424</v>
      </c>
      <c r="C206" s="344" t="s">
        <v>210</v>
      </c>
      <c r="D206" s="523"/>
      <c r="E206" s="414">
        <v>300</v>
      </c>
      <c r="F206" s="414">
        <v>300</v>
      </c>
      <c r="G206" s="414">
        <v>0</v>
      </c>
      <c r="H206" s="534">
        <f t="shared" si="30"/>
        <v>0</v>
      </c>
      <c r="I206" s="534">
        <f t="shared" si="31"/>
        <v>0</v>
      </c>
    </row>
    <row r="207" spans="1:9" x14ac:dyDescent="0.25">
      <c r="A207" s="381"/>
      <c r="B207" s="382"/>
      <c r="C207" s="424"/>
      <c r="D207" s="523"/>
      <c r="E207" s="414"/>
      <c r="F207" s="414"/>
      <c r="G207" s="414"/>
      <c r="H207" s="534"/>
      <c r="I207" s="534"/>
    </row>
    <row r="208" spans="1:9" ht="24.75" customHeight="1" x14ac:dyDescent="0.25">
      <c r="A208" s="322" t="s">
        <v>145</v>
      </c>
      <c r="B208" s="323" t="s">
        <v>245</v>
      </c>
      <c r="C208" s="334" t="s">
        <v>246</v>
      </c>
      <c r="D208" s="324">
        <f t="shared" ref="D208:F208" si="44">D209</f>
        <v>2000</v>
      </c>
      <c r="E208" s="325">
        <f t="shared" si="44"/>
        <v>300</v>
      </c>
      <c r="F208" s="325">
        <f t="shared" si="44"/>
        <v>200.69</v>
      </c>
      <c r="G208" s="325">
        <f>SUM(G211)</f>
        <v>200.69</v>
      </c>
      <c r="H208" s="532">
        <f t="shared" ref="H208:H262" si="45">SUM(G208/E208)*100</f>
        <v>66.896666666666675</v>
      </c>
      <c r="I208" s="532">
        <f t="shared" ref="I208:I257" si="46">SUM(G208/F208)*100</f>
        <v>100</v>
      </c>
    </row>
    <row r="209" spans="1:9" x14ac:dyDescent="0.25">
      <c r="A209" s="326" t="s">
        <v>10</v>
      </c>
      <c r="B209" s="327">
        <v>53102</v>
      </c>
      <c r="C209" s="336" t="s">
        <v>247</v>
      </c>
      <c r="D209" s="328">
        <f t="shared" ref="D209:F209" si="47">SUM(D211)</f>
        <v>2000</v>
      </c>
      <c r="E209" s="329">
        <f t="shared" si="47"/>
        <v>300</v>
      </c>
      <c r="F209" s="329">
        <f t="shared" si="47"/>
        <v>200.69</v>
      </c>
      <c r="G209" s="329">
        <f>SUM(G211)</f>
        <v>200.69</v>
      </c>
      <c r="H209" s="533">
        <f t="shared" si="45"/>
        <v>66.896666666666675</v>
      </c>
      <c r="I209" s="533">
        <f t="shared" si="46"/>
        <v>100</v>
      </c>
    </row>
    <row r="210" spans="1:9" s="20" customFormat="1" ht="15" x14ac:dyDescent="0.2">
      <c r="A210" s="365">
        <v>3</v>
      </c>
      <c r="B210" s="348"/>
      <c r="C210" s="348"/>
      <c r="D210" s="520"/>
      <c r="E210" s="346"/>
      <c r="F210" s="346"/>
      <c r="G210" s="346"/>
      <c r="H210" s="534"/>
      <c r="I210" s="534"/>
    </row>
    <row r="211" spans="1:9" x14ac:dyDescent="0.25">
      <c r="A211" s="342"/>
      <c r="B211" s="343">
        <v>38</v>
      </c>
      <c r="C211" s="344" t="s">
        <v>248</v>
      </c>
      <c r="D211" s="345">
        <v>2000</v>
      </c>
      <c r="E211" s="346">
        <f>SUM(E212)</f>
        <v>300</v>
      </c>
      <c r="F211" s="346">
        <f>SUM(F212)</f>
        <v>200.69</v>
      </c>
      <c r="G211" s="346">
        <v>200.69</v>
      </c>
      <c r="H211" s="534">
        <f t="shared" si="45"/>
        <v>66.896666666666675</v>
      </c>
      <c r="I211" s="534">
        <f t="shared" si="46"/>
        <v>100</v>
      </c>
    </row>
    <row r="212" spans="1:9" hidden="1" x14ac:dyDescent="0.25">
      <c r="A212" s="381"/>
      <c r="B212" s="382">
        <v>381</v>
      </c>
      <c r="C212" s="344" t="s">
        <v>248</v>
      </c>
      <c r="D212" s="523"/>
      <c r="E212" s="414">
        <v>300</v>
      </c>
      <c r="F212" s="414">
        <v>200.69</v>
      </c>
      <c r="G212" s="414">
        <v>200.69</v>
      </c>
      <c r="H212" s="534">
        <f t="shared" si="45"/>
        <v>66.896666666666675</v>
      </c>
      <c r="I212" s="534">
        <f t="shared" si="46"/>
        <v>100</v>
      </c>
    </row>
    <row r="213" spans="1:9" x14ac:dyDescent="0.25">
      <c r="A213" s="381"/>
      <c r="B213" s="382"/>
      <c r="C213" s="424"/>
      <c r="D213" s="523"/>
      <c r="E213" s="414"/>
      <c r="F213" s="414"/>
      <c r="G213" s="414"/>
      <c r="H213" s="534"/>
      <c r="I213" s="534"/>
    </row>
    <row r="214" spans="1:9" ht="43.5" customHeight="1" x14ac:dyDescent="0.25">
      <c r="A214" s="357">
        <v>2402</v>
      </c>
      <c r="B214" s="357" t="s">
        <v>16</v>
      </c>
      <c r="C214" s="358" t="s">
        <v>249</v>
      </c>
      <c r="D214" s="519">
        <f t="shared" ref="D214:F214" si="48">SUM(D215)</f>
        <v>608950.31999999995</v>
      </c>
      <c r="E214" s="413">
        <f t="shared" si="48"/>
        <v>0</v>
      </c>
      <c r="F214" s="413">
        <f t="shared" si="48"/>
        <v>3417.86</v>
      </c>
      <c r="G214" s="413">
        <f>SUM(G216)</f>
        <v>3417.86</v>
      </c>
      <c r="H214" s="534">
        <v>0</v>
      </c>
      <c r="I214" s="534">
        <f t="shared" si="46"/>
        <v>100</v>
      </c>
    </row>
    <row r="215" spans="1:9" s="19" customFormat="1" ht="24.75" customHeight="1" x14ac:dyDescent="0.25">
      <c r="A215" s="322" t="s">
        <v>145</v>
      </c>
      <c r="B215" s="323" t="s">
        <v>250</v>
      </c>
      <c r="C215" s="334" t="s">
        <v>251</v>
      </c>
      <c r="D215" s="324">
        <f t="shared" ref="D215:F215" si="49">D216</f>
        <v>608950.31999999995</v>
      </c>
      <c r="E215" s="325">
        <f t="shared" si="49"/>
        <v>0</v>
      </c>
      <c r="F215" s="325">
        <f t="shared" si="49"/>
        <v>3417.86</v>
      </c>
      <c r="G215" s="325">
        <f>SUM(G218)</f>
        <v>3417.86</v>
      </c>
      <c r="H215" s="532">
        <v>0</v>
      </c>
      <c r="I215" s="532">
        <f t="shared" si="46"/>
        <v>100</v>
      </c>
    </row>
    <row r="216" spans="1:9" s="19" customFormat="1" x14ac:dyDescent="0.25">
      <c r="A216" s="326" t="s">
        <v>10</v>
      </c>
      <c r="B216" s="327">
        <v>48007</v>
      </c>
      <c r="C216" s="336" t="s">
        <v>252</v>
      </c>
      <c r="D216" s="328">
        <f t="shared" ref="D216:F216" si="50">SUM(D218)</f>
        <v>608950.31999999995</v>
      </c>
      <c r="E216" s="329">
        <f t="shared" si="50"/>
        <v>0</v>
      </c>
      <c r="F216" s="329">
        <f t="shared" si="50"/>
        <v>3417.86</v>
      </c>
      <c r="G216" s="329">
        <f>SUM(G218)</f>
        <v>3417.86</v>
      </c>
      <c r="H216" s="533">
        <v>0</v>
      </c>
      <c r="I216" s="533">
        <f t="shared" si="46"/>
        <v>100</v>
      </c>
    </row>
    <row r="217" spans="1:9" s="19" customFormat="1" x14ac:dyDescent="0.2">
      <c r="A217" s="385">
        <v>3</v>
      </c>
      <c r="B217" s="348"/>
      <c r="C217" s="348"/>
      <c r="D217" s="523"/>
      <c r="E217" s="415"/>
      <c r="F217" s="415"/>
      <c r="G217" s="415"/>
      <c r="H217" s="534"/>
      <c r="I217" s="534"/>
    </row>
    <row r="218" spans="1:9" x14ac:dyDescent="0.2">
      <c r="A218" s="381"/>
      <c r="B218" s="382">
        <v>32</v>
      </c>
      <c r="C218" s="348" t="s">
        <v>253</v>
      </c>
      <c r="D218" s="523">
        <v>608950.31999999995</v>
      </c>
      <c r="E218" s="346">
        <v>0</v>
      </c>
      <c r="F218" s="346">
        <f>SUM(F219)</f>
        <v>3417.86</v>
      </c>
      <c r="G218" s="346">
        <f>SUM(G219)</f>
        <v>3417.86</v>
      </c>
      <c r="H218" s="534">
        <v>0</v>
      </c>
      <c r="I218" s="534">
        <f t="shared" si="46"/>
        <v>100</v>
      </c>
    </row>
    <row r="219" spans="1:9" hidden="1" x14ac:dyDescent="0.2">
      <c r="A219" s="381"/>
      <c r="B219" s="382">
        <v>323</v>
      </c>
      <c r="C219" s="348" t="s">
        <v>253</v>
      </c>
      <c r="D219" s="523"/>
      <c r="E219" s="346">
        <v>0</v>
      </c>
      <c r="F219" s="346">
        <v>3417.86</v>
      </c>
      <c r="G219" s="346">
        <v>3417.86</v>
      </c>
      <c r="H219" s="534">
        <v>0</v>
      </c>
      <c r="I219" s="534">
        <f t="shared" si="46"/>
        <v>100</v>
      </c>
    </row>
    <row r="220" spans="1:9" x14ac:dyDescent="0.25">
      <c r="A220" s="381"/>
      <c r="B220" s="382"/>
      <c r="C220" s="424"/>
      <c r="D220" s="523"/>
      <c r="E220" s="414"/>
      <c r="F220" s="414"/>
      <c r="G220" s="414"/>
      <c r="H220" s="534"/>
      <c r="I220" s="534"/>
    </row>
    <row r="221" spans="1:9" ht="43.5" customHeight="1" x14ac:dyDescent="0.25">
      <c r="A221" s="357">
        <v>2404</v>
      </c>
      <c r="B221" s="357" t="s">
        <v>16</v>
      </c>
      <c r="C221" s="358" t="s">
        <v>159</v>
      </c>
      <c r="D221" s="519">
        <f t="shared" ref="D221:E221" si="51">SUM(D222)</f>
        <v>608950.31999999995</v>
      </c>
      <c r="E221" s="413">
        <f t="shared" si="51"/>
        <v>0</v>
      </c>
      <c r="F221" s="413">
        <f>SUM(F222)</f>
        <v>0</v>
      </c>
      <c r="G221" s="413">
        <f>SUM(G222)</f>
        <v>0</v>
      </c>
      <c r="H221" s="534">
        <v>0</v>
      </c>
      <c r="I221" s="534">
        <v>0</v>
      </c>
    </row>
    <row r="222" spans="1:9" s="19" customFormat="1" ht="24.75" customHeight="1" x14ac:dyDescent="0.25">
      <c r="A222" s="322" t="s">
        <v>145</v>
      </c>
      <c r="B222" s="323" t="s">
        <v>211</v>
      </c>
      <c r="C222" s="334" t="s">
        <v>218</v>
      </c>
      <c r="D222" s="324">
        <f t="shared" ref="D222:F222" si="52">D223</f>
        <v>608950.31999999995</v>
      </c>
      <c r="E222" s="325">
        <f t="shared" si="52"/>
        <v>0</v>
      </c>
      <c r="F222" s="325">
        <f t="shared" si="52"/>
        <v>0</v>
      </c>
      <c r="G222" s="325">
        <f>SUM(G225)</f>
        <v>0</v>
      </c>
      <c r="H222" s="532">
        <v>0</v>
      </c>
      <c r="I222" s="532">
        <v>0</v>
      </c>
    </row>
    <row r="223" spans="1:9" s="19" customFormat="1" x14ac:dyDescent="0.25">
      <c r="A223" s="326" t="s">
        <v>10</v>
      </c>
      <c r="B223" s="327">
        <v>48011</v>
      </c>
      <c r="C223" s="336" t="s">
        <v>311</v>
      </c>
      <c r="D223" s="328">
        <f t="shared" ref="D223:F223" si="53">SUM(D225)</f>
        <v>608950.31999999995</v>
      </c>
      <c r="E223" s="329">
        <f t="shared" si="53"/>
        <v>0</v>
      </c>
      <c r="F223" s="329">
        <f t="shared" si="53"/>
        <v>0</v>
      </c>
      <c r="G223" s="329">
        <f>SUM(G225)</f>
        <v>0</v>
      </c>
      <c r="H223" s="533">
        <v>0</v>
      </c>
      <c r="I223" s="533">
        <v>0</v>
      </c>
    </row>
    <row r="224" spans="1:9" s="19" customFormat="1" x14ac:dyDescent="0.2">
      <c r="A224" s="385">
        <v>4</v>
      </c>
      <c r="B224" s="348"/>
      <c r="C224" s="348"/>
      <c r="D224" s="523"/>
      <c r="E224" s="415"/>
      <c r="F224" s="415"/>
      <c r="G224" s="415"/>
      <c r="H224" s="534"/>
      <c r="I224" s="534"/>
    </row>
    <row r="225" spans="1:9" x14ac:dyDescent="0.2">
      <c r="A225" s="381"/>
      <c r="B225" s="382">
        <v>45</v>
      </c>
      <c r="C225" s="348" t="s">
        <v>214</v>
      </c>
      <c r="D225" s="523">
        <v>608950.31999999995</v>
      </c>
      <c r="E225" s="346">
        <f>SUM(E226)</f>
        <v>0</v>
      </c>
      <c r="F225" s="346">
        <f>SUM(F226)</f>
        <v>0</v>
      </c>
      <c r="G225" s="346">
        <f>SUM(G226)</f>
        <v>0</v>
      </c>
      <c r="H225" s="534">
        <v>0</v>
      </c>
      <c r="I225" s="534">
        <v>0</v>
      </c>
    </row>
    <row r="226" spans="1:9" hidden="1" x14ac:dyDescent="0.2">
      <c r="A226" s="381"/>
      <c r="B226" s="382">
        <v>451</v>
      </c>
      <c r="C226" s="348" t="s">
        <v>214</v>
      </c>
      <c r="D226" s="523"/>
      <c r="E226" s="346">
        <v>0</v>
      </c>
      <c r="F226" s="346">
        <v>0</v>
      </c>
      <c r="G226" s="346">
        <v>0</v>
      </c>
      <c r="H226" s="534">
        <v>0</v>
      </c>
      <c r="I226" s="534">
        <v>0</v>
      </c>
    </row>
    <row r="227" spans="1:9" ht="41.25" customHeight="1" x14ac:dyDescent="0.25">
      <c r="A227" s="357">
        <v>2406</v>
      </c>
      <c r="B227" s="357" t="s">
        <v>16</v>
      </c>
      <c r="C227" s="358" t="s">
        <v>84</v>
      </c>
      <c r="D227" s="519">
        <f>SUM(D228+D245+D258)</f>
        <v>138845.95000000001</v>
      </c>
      <c r="E227" s="360">
        <f>SUM(E228+E245+E258)</f>
        <v>4287.1000000000004</v>
      </c>
      <c r="F227" s="360">
        <f>SUM(F228+F245+F258)</f>
        <v>861</v>
      </c>
      <c r="G227" s="360">
        <f>SUM(G228+G245+G258)</f>
        <v>911</v>
      </c>
      <c r="H227" s="534">
        <f t="shared" si="45"/>
        <v>21.249795899325882</v>
      </c>
      <c r="I227" s="534">
        <f t="shared" si="46"/>
        <v>105.80720092915215</v>
      </c>
    </row>
    <row r="228" spans="1:9" s="19" customFormat="1" ht="24.75" customHeight="1" x14ac:dyDescent="0.25">
      <c r="A228" s="322" t="s">
        <v>145</v>
      </c>
      <c r="B228" s="323" t="s">
        <v>122</v>
      </c>
      <c r="C228" s="334" t="s">
        <v>123</v>
      </c>
      <c r="D228" s="324">
        <f t="shared" ref="D228:E228" si="54">SUM(D233+D237+D241)</f>
        <v>134500</v>
      </c>
      <c r="E228" s="325">
        <f t="shared" si="54"/>
        <v>4047.1</v>
      </c>
      <c r="F228" s="325">
        <f>SUM(F229+F233+F237+F241)</f>
        <v>1</v>
      </c>
      <c r="G228" s="325">
        <f>SUM(G229+G233+G237+G241)</f>
        <v>1</v>
      </c>
      <c r="H228" s="532">
        <f t="shared" si="45"/>
        <v>2.4709050925353956E-2</v>
      </c>
      <c r="I228" s="532">
        <f t="shared" si="46"/>
        <v>100</v>
      </c>
    </row>
    <row r="229" spans="1:9" s="19" customFormat="1" ht="15" customHeight="1" x14ac:dyDescent="0.25">
      <c r="A229" s="388" t="s">
        <v>10</v>
      </c>
      <c r="B229" s="389">
        <v>48008</v>
      </c>
      <c r="C229" s="390" t="s">
        <v>315</v>
      </c>
      <c r="D229" s="524">
        <f t="shared" ref="D229:F229" si="55">SUM(D231)</f>
        <v>0</v>
      </c>
      <c r="E229" s="416">
        <f t="shared" si="55"/>
        <v>0</v>
      </c>
      <c r="F229" s="416">
        <f t="shared" si="55"/>
        <v>1</v>
      </c>
      <c r="G229" s="416">
        <f>SUM(G231)</f>
        <v>1</v>
      </c>
      <c r="H229" s="533">
        <v>0</v>
      </c>
      <c r="I229" s="533">
        <f t="shared" si="46"/>
        <v>100</v>
      </c>
    </row>
    <row r="230" spans="1:9" s="19" customFormat="1" ht="18.75" customHeight="1" x14ac:dyDescent="0.25">
      <c r="A230" s="330">
        <v>4</v>
      </c>
      <c r="B230" s="331"/>
      <c r="C230" s="339"/>
      <c r="D230" s="332"/>
      <c r="E230" s="333"/>
      <c r="F230" s="333"/>
      <c r="G230" s="333"/>
      <c r="H230" s="534"/>
      <c r="I230" s="534"/>
    </row>
    <row r="231" spans="1:9" s="19" customFormat="1" ht="16.5" customHeight="1" x14ac:dyDescent="0.25">
      <c r="A231" s="330"/>
      <c r="B231" s="331">
        <v>42</v>
      </c>
      <c r="C231" s="344" t="s">
        <v>126</v>
      </c>
      <c r="D231" s="332"/>
      <c r="E231" s="333">
        <v>0</v>
      </c>
      <c r="F231" s="333">
        <f>SUM(F232)</f>
        <v>1</v>
      </c>
      <c r="G231" s="333">
        <f>SUM(G232)</f>
        <v>1</v>
      </c>
      <c r="H231" s="534">
        <v>0</v>
      </c>
      <c r="I231" s="534">
        <f t="shared" si="46"/>
        <v>100</v>
      </c>
    </row>
    <row r="232" spans="1:9" s="19" customFormat="1" ht="16.5" hidden="1" customHeight="1" x14ac:dyDescent="0.25">
      <c r="A232" s="330"/>
      <c r="B232" s="331">
        <v>422</v>
      </c>
      <c r="C232" s="344" t="s">
        <v>126</v>
      </c>
      <c r="D232" s="332"/>
      <c r="E232" s="333">
        <v>0</v>
      </c>
      <c r="F232" s="333">
        <v>1</v>
      </c>
      <c r="G232" s="333">
        <v>1</v>
      </c>
      <c r="H232" s="534">
        <v>0</v>
      </c>
      <c r="I232" s="534">
        <f t="shared" si="46"/>
        <v>100</v>
      </c>
    </row>
    <row r="233" spans="1:9" s="19" customFormat="1" x14ac:dyDescent="0.25">
      <c r="A233" s="388" t="s">
        <v>10</v>
      </c>
      <c r="B233" s="389">
        <v>55042</v>
      </c>
      <c r="C233" s="390" t="s">
        <v>193</v>
      </c>
      <c r="D233" s="524">
        <f t="shared" ref="D233:F233" si="56">SUM(D235)</f>
        <v>1000</v>
      </c>
      <c r="E233" s="416">
        <f t="shared" si="56"/>
        <v>0</v>
      </c>
      <c r="F233" s="416">
        <f t="shared" si="56"/>
        <v>0</v>
      </c>
      <c r="G233" s="416">
        <f>SUM(G235)</f>
        <v>0</v>
      </c>
      <c r="H233" s="533">
        <v>0</v>
      </c>
      <c r="I233" s="533">
        <v>0</v>
      </c>
    </row>
    <row r="234" spans="1:9" s="251" customFormat="1" x14ac:dyDescent="0.25">
      <c r="A234" s="393">
        <v>4</v>
      </c>
      <c r="B234" s="394"/>
      <c r="C234" s="395"/>
      <c r="D234" s="525"/>
      <c r="E234" s="417"/>
      <c r="F234" s="417"/>
      <c r="G234" s="417"/>
      <c r="H234" s="534"/>
      <c r="I234" s="534"/>
    </row>
    <row r="235" spans="1:9" s="19" customFormat="1" x14ac:dyDescent="0.25">
      <c r="A235" s="398"/>
      <c r="B235" s="343">
        <v>42</v>
      </c>
      <c r="C235" s="344" t="s">
        <v>126</v>
      </c>
      <c r="D235" s="520">
        <v>1000</v>
      </c>
      <c r="E235" s="346">
        <f>SUM(E236)</f>
        <v>0</v>
      </c>
      <c r="F235" s="346">
        <f>SUM(F236)</f>
        <v>0</v>
      </c>
      <c r="G235" s="346">
        <f>SUM(G236)</f>
        <v>0</v>
      </c>
      <c r="H235" s="534">
        <v>0</v>
      </c>
      <c r="I235" s="534">
        <v>0</v>
      </c>
    </row>
    <row r="236" spans="1:9" s="19" customFormat="1" hidden="1" x14ac:dyDescent="0.25">
      <c r="A236" s="398"/>
      <c r="B236" s="343">
        <v>422</v>
      </c>
      <c r="C236" s="344" t="s">
        <v>126</v>
      </c>
      <c r="D236" s="520"/>
      <c r="E236" s="346">
        <v>0</v>
      </c>
      <c r="F236" s="346">
        <v>0</v>
      </c>
      <c r="G236" s="346">
        <v>0</v>
      </c>
      <c r="H236" s="534">
        <v>0</v>
      </c>
      <c r="I236" s="534">
        <v>0</v>
      </c>
    </row>
    <row r="237" spans="1:9" s="20" customFormat="1" ht="15" x14ac:dyDescent="0.25">
      <c r="A237" s="326" t="s">
        <v>10</v>
      </c>
      <c r="B237" s="327">
        <v>55291</v>
      </c>
      <c r="C237" s="336" t="s">
        <v>195</v>
      </c>
      <c r="D237" s="328">
        <f t="shared" ref="D237:F237" si="57">SUM(D239)</f>
        <v>3500</v>
      </c>
      <c r="E237" s="329">
        <f t="shared" si="57"/>
        <v>0</v>
      </c>
      <c r="F237" s="329">
        <f t="shared" si="57"/>
        <v>0</v>
      </c>
      <c r="G237" s="329">
        <f>SUM(G239)</f>
        <v>0</v>
      </c>
      <c r="H237" s="533">
        <v>0</v>
      </c>
      <c r="I237" s="533">
        <v>0</v>
      </c>
    </row>
    <row r="238" spans="1:9" s="253" customFormat="1" ht="15" x14ac:dyDescent="0.25">
      <c r="A238" s="330">
        <v>4</v>
      </c>
      <c r="B238" s="331"/>
      <c r="C238" s="339"/>
      <c r="D238" s="332"/>
      <c r="E238" s="333"/>
      <c r="F238" s="333"/>
      <c r="G238" s="333"/>
      <c r="H238" s="534"/>
      <c r="I238" s="534"/>
    </row>
    <row r="239" spans="1:9" s="20" customFormat="1" ht="15" x14ac:dyDescent="0.25">
      <c r="A239" s="365"/>
      <c r="B239" s="343">
        <v>42</v>
      </c>
      <c r="C239" s="344" t="s">
        <v>126</v>
      </c>
      <c r="D239" s="345">
        <v>3500</v>
      </c>
      <c r="E239" s="367">
        <f>SUM(E240)</f>
        <v>0</v>
      </c>
      <c r="F239" s="367">
        <f>SUM(F240)</f>
        <v>0</v>
      </c>
      <c r="G239" s="367">
        <f>SUM(G240)</f>
        <v>0</v>
      </c>
      <c r="H239" s="534">
        <v>0</v>
      </c>
      <c r="I239" s="534">
        <v>0</v>
      </c>
    </row>
    <row r="240" spans="1:9" s="20" customFormat="1" ht="15" hidden="1" x14ac:dyDescent="0.25">
      <c r="A240" s="365"/>
      <c r="B240" s="343">
        <v>422</v>
      </c>
      <c r="C240" s="344" t="s">
        <v>126</v>
      </c>
      <c r="D240" s="345"/>
      <c r="E240" s="367">
        <v>0</v>
      </c>
      <c r="F240" s="367">
        <v>0</v>
      </c>
      <c r="G240" s="367">
        <v>0</v>
      </c>
      <c r="H240" s="534">
        <v>0</v>
      </c>
      <c r="I240" s="534">
        <v>0</v>
      </c>
    </row>
    <row r="241" spans="1:9" s="19" customFormat="1" x14ac:dyDescent="0.25">
      <c r="A241" s="326" t="s">
        <v>10</v>
      </c>
      <c r="B241" s="327">
        <v>62400</v>
      </c>
      <c r="C241" s="336" t="s">
        <v>198</v>
      </c>
      <c r="D241" s="328">
        <f t="shared" ref="D241:F241" si="58">SUM(D243)</f>
        <v>130000</v>
      </c>
      <c r="E241" s="329">
        <f t="shared" si="58"/>
        <v>4047.1</v>
      </c>
      <c r="F241" s="329">
        <f t="shared" si="58"/>
        <v>0</v>
      </c>
      <c r="G241" s="329">
        <f>SUM(G243)</f>
        <v>0</v>
      </c>
      <c r="H241" s="533">
        <f t="shared" si="45"/>
        <v>0</v>
      </c>
      <c r="I241" s="533">
        <v>0</v>
      </c>
    </row>
    <row r="242" spans="1:9" s="253" customFormat="1" ht="15" x14ac:dyDescent="0.25">
      <c r="A242" s="330">
        <v>4</v>
      </c>
      <c r="B242" s="331"/>
      <c r="C242" s="339"/>
      <c r="D242" s="332"/>
      <c r="E242" s="333"/>
      <c r="F242" s="333"/>
      <c r="G242" s="333"/>
      <c r="H242" s="534"/>
      <c r="I242" s="534"/>
    </row>
    <row r="243" spans="1:9" s="19" customFormat="1" x14ac:dyDescent="0.25">
      <c r="A243" s="365"/>
      <c r="B243" s="343">
        <v>42</v>
      </c>
      <c r="C243" s="344" t="s">
        <v>126</v>
      </c>
      <c r="D243" s="345">
        <v>130000</v>
      </c>
      <c r="E243" s="367">
        <f>SUM(E244)</f>
        <v>4047.1</v>
      </c>
      <c r="F243" s="367">
        <f>SUM(F244)</f>
        <v>0</v>
      </c>
      <c r="G243" s="367">
        <f>SUM(G244)</f>
        <v>0</v>
      </c>
      <c r="H243" s="534">
        <f t="shared" si="45"/>
        <v>0</v>
      </c>
      <c r="I243" s="534">
        <v>0</v>
      </c>
    </row>
    <row r="244" spans="1:9" s="19" customFormat="1" hidden="1" x14ac:dyDescent="0.25">
      <c r="A244" s="365"/>
      <c r="B244" s="343">
        <v>422</v>
      </c>
      <c r="C244" s="344" t="s">
        <v>126</v>
      </c>
      <c r="D244" s="345"/>
      <c r="E244" s="367">
        <v>4047.1</v>
      </c>
      <c r="F244" s="367">
        <v>0</v>
      </c>
      <c r="G244" s="367">
        <v>0</v>
      </c>
      <c r="H244" s="534">
        <f t="shared" si="45"/>
        <v>0</v>
      </c>
      <c r="I244" s="534">
        <v>0</v>
      </c>
    </row>
    <row r="245" spans="1:9" ht="24.75" customHeight="1" x14ac:dyDescent="0.25">
      <c r="A245" s="322" t="s">
        <v>145</v>
      </c>
      <c r="B245" s="323" t="s">
        <v>85</v>
      </c>
      <c r="C245" s="334" t="s">
        <v>86</v>
      </c>
      <c r="D245" s="324">
        <f t="shared" ref="D245:E245" si="59">SUM(D254)</f>
        <v>2500</v>
      </c>
      <c r="E245" s="325">
        <f t="shared" si="59"/>
        <v>0</v>
      </c>
      <c r="F245" s="325">
        <f>SUM(F246+F250+F254)</f>
        <v>860</v>
      </c>
      <c r="G245" s="325">
        <f>SUM(G246+G250+G254)</f>
        <v>910</v>
      </c>
      <c r="H245" s="532">
        <v>0</v>
      </c>
      <c r="I245" s="532">
        <f t="shared" si="46"/>
        <v>105.81395348837211</v>
      </c>
    </row>
    <row r="246" spans="1:9" ht="17.25" customHeight="1" x14ac:dyDescent="0.25">
      <c r="A246" s="326" t="s">
        <v>10</v>
      </c>
      <c r="B246" s="327">
        <v>11001</v>
      </c>
      <c r="C246" s="336" t="s">
        <v>316</v>
      </c>
      <c r="D246" s="328">
        <f t="shared" ref="D246:F246" si="60">D248</f>
        <v>0</v>
      </c>
      <c r="E246" s="329">
        <f t="shared" si="60"/>
        <v>0</v>
      </c>
      <c r="F246" s="329">
        <f t="shared" si="60"/>
        <v>240</v>
      </c>
      <c r="G246" s="329">
        <f>SUM(G248)</f>
        <v>240</v>
      </c>
      <c r="H246" s="533">
        <v>0</v>
      </c>
      <c r="I246" s="533">
        <f t="shared" si="46"/>
        <v>100</v>
      </c>
    </row>
    <row r="247" spans="1:9" ht="16.5" customHeight="1" x14ac:dyDescent="0.25">
      <c r="A247" s="330">
        <v>4</v>
      </c>
      <c r="B247" s="331"/>
      <c r="C247" s="339"/>
      <c r="D247" s="332"/>
      <c r="E247" s="333"/>
      <c r="F247" s="333"/>
      <c r="G247" s="333"/>
      <c r="H247" s="534"/>
      <c r="I247" s="534"/>
    </row>
    <row r="248" spans="1:9" ht="17.25" customHeight="1" x14ac:dyDescent="0.2">
      <c r="A248" s="330"/>
      <c r="B248" s="331">
        <v>42</v>
      </c>
      <c r="C248" s="348" t="s">
        <v>97</v>
      </c>
      <c r="D248" s="332"/>
      <c r="E248" s="333">
        <v>0</v>
      </c>
      <c r="F248" s="333">
        <f>SUM(F249)</f>
        <v>240</v>
      </c>
      <c r="G248" s="333">
        <f>SUM(G249)</f>
        <v>240</v>
      </c>
      <c r="H248" s="534">
        <v>0</v>
      </c>
      <c r="I248" s="534">
        <f t="shared" si="46"/>
        <v>100</v>
      </c>
    </row>
    <row r="249" spans="1:9" ht="16.5" hidden="1" customHeight="1" x14ac:dyDescent="0.2">
      <c r="A249" s="330"/>
      <c r="B249" s="331">
        <v>424</v>
      </c>
      <c r="C249" s="407" t="s">
        <v>210</v>
      </c>
      <c r="D249" s="332"/>
      <c r="E249" s="333">
        <v>0</v>
      </c>
      <c r="F249" s="333">
        <v>240</v>
      </c>
      <c r="G249" s="333">
        <v>240</v>
      </c>
      <c r="H249" s="534">
        <v>0</v>
      </c>
      <c r="I249" s="534">
        <f t="shared" si="46"/>
        <v>100</v>
      </c>
    </row>
    <row r="250" spans="1:9" ht="16.5" customHeight="1" x14ac:dyDescent="0.25">
      <c r="A250" s="326" t="s">
        <v>10</v>
      </c>
      <c r="B250" s="327">
        <v>53082</v>
      </c>
      <c r="C250" s="336" t="s">
        <v>317</v>
      </c>
      <c r="D250" s="328">
        <f t="shared" ref="D250:F250" si="61">D252</f>
        <v>0</v>
      </c>
      <c r="E250" s="329">
        <f t="shared" si="61"/>
        <v>0</v>
      </c>
      <c r="F250" s="329">
        <f t="shared" si="61"/>
        <v>370</v>
      </c>
      <c r="G250" s="329">
        <f>SUM(G252)</f>
        <v>370</v>
      </c>
      <c r="H250" s="533">
        <v>0</v>
      </c>
      <c r="I250" s="533">
        <f t="shared" si="46"/>
        <v>100</v>
      </c>
    </row>
    <row r="251" spans="1:9" ht="16.5" customHeight="1" x14ac:dyDescent="0.25">
      <c r="A251" s="330">
        <v>4</v>
      </c>
      <c r="B251" s="331"/>
      <c r="C251" s="339"/>
      <c r="D251" s="332"/>
      <c r="E251" s="333"/>
      <c r="F251" s="333"/>
      <c r="G251" s="333"/>
      <c r="H251" s="534"/>
      <c r="I251" s="534"/>
    </row>
    <row r="252" spans="1:9" ht="16.5" customHeight="1" x14ac:dyDescent="0.2">
      <c r="A252" s="330"/>
      <c r="B252" s="331">
        <v>42</v>
      </c>
      <c r="C252" s="348" t="s">
        <v>97</v>
      </c>
      <c r="D252" s="332"/>
      <c r="E252" s="333">
        <v>0</v>
      </c>
      <c r="F252" s="333">
        <f>SUM(F253)</f>
        <v>370</v>
      </c>
      <c r="G252" s="333">
        <f>SUM(G253)</f>
        <v>370</v>
      </c>
      <c r="H252" s="534">
        <v>0</v>
      </c>
      <c r="I252" s="534">
        <f t="shared" si="46"/>
        <v>100</v>
      </c>
    </row>
    <row r="253" spans="1:9" ht="17.25" hidden="1" customHeight="1" x14ac:dyDescent="0.2">
      <c r="A253" s="330"/>
      <c r="B253" s="331">
        <v>424</v>
      </c>
      <c r="C253" s="407" t="s">
        <v>210</v>
      </c>
      <c r="D253" s="332"/>
      <c r="E253" s="333">
        <v>0</v>
      </c>
      <c r="F253" s="333">
        <v>370</v>
      </c>
      <c r="G253" s="333">
        <v>370</v>
      </c>
      <c r="H253" s="534">
        <v>0</v>
      </c>
      <c r="I253" s="534">
        <f t="shared" si="46"/>
        <v>100</v>
      </c>
    </row>
    <row r="254" spans="1:9" x14ac:dyDescent="0.25">
      <c r="A254" s="326" t="s">
        <v>10</v>
      </c>
      <c r="B254" s="327">
        <v>62400</v>
      </c>
      <c r="C254" s="336" t="s">
        <v>198</v>
      </c>
      <c r="D254" s="328">
        <f t="shared" ref="D254:F254" si="62">D256</f>
        <v>2500</v>
      </c>
      <c r="E254" s="329">
        <f t="shared" si="62"/>
        <v>0</v>
      </c>
      <c r="F254" s="329">
        <f t="shared" si="62"/>
        <v>250</v>
      </c>
      <c r="G254" s="329">
        <f>SUM(G256)</f>
        <v>300</v>
      </c>
      <c r="H254" s="533">
        <v>0</v>
      </c>
      <c r="I254" s="533">
        <f t="shared" si="46"/>
        <v>120</v>
      </c>
    </row>
    <row r="255" spans="1:9" s="251" customFormat="1" x14ac:dyDescent="0.25">
      <c r="A255" s="330">
        <v>4</v>
      </c>
      <c r="B255" s="331"/>
      <c r="C255" s="339"/>
      <c r="D255" s="332"/>
      <c r="E255" s="333"/>
      <c r="F255" s="333"/>
      <c r="G255" s="333"/>
      <c r="H255" s="534"/>
      <c r="I255" s="534"/>
    </row>
    <row r="256" spans="1:9" s="19" customFormat="1" ht="16.5" customHeight="1" x14ac:dyDescent="0.2">
      <c r="A256" s="365"/>
      <c r="B256" s="348">
        <v>42</v>
      </c>
      <c r="C256" s="348" t="s">
        <v>97</v>
      </c>
      <c r="D256" s="345">
        <v>2500</v>
      </c>
      <c r="E256" s="367">
        <f>SUM(E257)</f>
        <v>0</v>
      </c>
      <c r="F256" s="367">
        <f>SUM(F257)</f>
        <v>250</v>
      </c>
      <c r="G256" s="367">
        <f>SUM(G257)</f>
        <v>300</v>
      </c>
      <c r="H256" s="534">
        <v>0</v>
      </c>
      <c r="I256" s="534">
        <f t="shared" si="46"/>
        <v>120</v>
      </c>
    </row>
    <row r="257" spans="1:9" s="19" customFormat="1" ht="16.5" hidden="1" customHeight="1" x14ac:dyDescent="0.2">
      <c r="A257" s="365"/>
      <c r="B257" s="348">
        <v>424</v>
      </c>
      <c r="C257" s="407" t="s">
        <v>210</v>
      </c>
      <c r="D257" s="345"/>
      <c r="E257" s="367">
        <v>0</v>
      </c>
      <c r="F257" s="367">
        <v>250</v>
      </c>
      <c r="G257" s="367">
        <v>300</v>
      </c>
      <c r="H257" s="534">
        <v>0</v>
      </c>
      <c r="I257" s="534">
        <f t="shared" si="46"/>
        <v>120</v>
      </c>
    </row>
    <row r="258" spans="1:9" ht="24.75" customHeight="1" x14ac:dyDescent="0.25">
      <c r="A258" s="322" t="s">
        <v>145</v>
      </c>
      <c r="B258" s="323" t="s">
        <v>232</v>
      </c>
      <c r="C258" s="334" t="s">
        <v>233</v>
      </c>
      <c r="D258" s="324">
        <f t="shared" ref="D258:F258" si="63">SUM(D259)</f>
        <v>1845.95</v>
      </c>
      <c r="E258" s="325">
        <f t="shared" si="63"/>
        <v>240</v>
      </c>
      <c r="F258" s="325">
        <f t="shared" si="63"/>
        <v>0</v>
      </c>
      <c r="G258" s="325">
        <f>SUM(G261)</f>
        <v>0</v>
      </c>
      <c r="H258" s="532">
        <f t="shared" si="45"/>
        <v>0</v>
      </c>
      <c r="I258" s="532">
        <v>0</v>
      </c>
    </row>
    <row r="259" spans="1:9" x14ac:dyDescent="0.25">
      <c r="A259" s="326" t="s">
        <v>10</v>
      </c>
      <c r="B259" s="327">
        <v>11001</v>
      </c>
      <c r="C259" s="336" t="s">
        <v>11</v>
      </c>
      <c r="D259" s="328">
        <f t="shared" ref="D259:F259" si="64">D261</f>
        <v>1845.95</v>
      </c>
      <c r="E259" s="329">
        <f t="shared" si="64"/>
        <v>240</v>
      </c>
      <c r="F259" s="329">
        <f t="shared" si="64"/>
        <v>0</v>
      </c>
      <c r="G259" s="329">
        <f>SUM(G261)</f>
        <v>0</v>
      </c>
      <c r="H259" s="533">
        <f t="shared" si="45"/>
        <v>0</v>
      </c>
      <c r="I259" s="533">
        <v>0</v>
      </c>
    </row>
    <row r="260" spans="1:9" s="251" customFormat="1" x14ac:dyDescent="0.25">
      <c r="A260" s="330">
        <v>4</v>
      </c>
      <c r="B260" s="331"/>
      <c r="C260" s="339"/>
      <c r="D260" s="332"/>
      <c r="E260" s="512"/>
      <c r="F260" s="333"/>
      <c r="G260" s="333"/>
      <c r="H260" s="534"/>
      <c r="I260" s="534"/>
    </row>
    <row r="261" spans="1:9" s="19" customFormat="1" ht="16.5" customHeight="1" x14ac:dyDescent="0.2">
      <c r="A261" s="420"/>
      <c r="B261" s="348">
        <v>42</v>
      </c>
      <c r="C261" s="348" t="s">
        <v>97</v>
      </c>
      <c r="D261" s="345">
        <v>1845.95</v>
      </c>
      <c r="E261" s="367">
        <f>SUM(E262)</f>
        <v>240</v>
      </c>
      <c r="F261" s="367">
        <f>SUM(F262)</f>
        <v>0</v>
      </c>
      <c r="G261" s="367">
        <f>SUM(G262)</f>
        <v>0</v>
      </c>
      <c r="H261" s="534">
        <f t="shared" si="45"/>
        <v>0</v>
      </c>
      <c r="I261" s="534">
        <v>0</v>
      </c>
    </row>
    <row r="262" spans="1:9" ht="15" hidden="1" thickBot="1" x14ac:dyDescent="0.25">
      <c r="A262" s="421"/>
      <c r="B262" s="419">
        <v>424</v>
      </c>
      <c r="C262" s="407" t="s">
        <v>210</v>
      </c>
      <c r="D262" s="345"/>
      <c r="E262" s="526">
        <v>240</v>
      </c>
      <c r="F262" s="418">
        <v>0</v>
      </c>
      <c r="G262" s="418">
        <v>0</v>
      </c>
      <c r="H262" s="535">
        <f t="shared" si="45"/>
        <v>0</v>
      </c>
      <c r="I262" s="535">
        <v>0</v>
      </c>
    </row>
    <row r="263" spans="1:9" s="15" customFormat="1" ht="15" x14ac:dyDescent="0.25"/>
    <row r="264" spans="1:9" x14ac:dyDescent="0.25">
      <c r="B264" s="14"/>
      <c r="C264" s="14"/>
      <c r="D264" s="14"/>
      <c r="E264" s="14"/>
      <c r="F264" s="14"/>
      <c r="G264" s="14"/>
    </row>
    <row r="265" spans="1:9" s="15" customFormat="1" ht="15" x14ac:dyDescent="0.25"/>
    <row r="266" spans="1:9" x14ac:dyDescent="0.25">
      <c r="B266" s="14"/>
      <c r="C266" s="14"/>
      <c r="D266" s="14"/>
      <c r="E266" s="14"/>
      <c r="F266" s="14"/>
      <c r="G266" s="14"/>
    </row>
    <row r="267" spans="1:9" s="15" customFormat="1" ht="15" x14ac:dyDescent="0.25"/>
    <row r="268" spans="1:9" x14ac:dyDescent="0.25">
      <c r="B268" s="14"/>
      <c r="C268" s="14"/>
      <c r="D268" s="14"/>
      <c r="E268" s="14"/>
      <c r="F268" s="14"/>
      <c r="G268" s="14"/>
    </row>
    <row r="269" spans="1:9" x14ac:dyDescent="0.25">
      <c r="B269" s="14"/>
      <c r="C269" s="14"/>
      <c r="D269" s="14"/>
      <c r="E269" s="14"/>
      <c r="F269" s="14"/>
      <c r="G269" s="14"/>
    </row>
    <row r="270" spans="1:9" s="20" customFormat="1" ht="15" x14ac:dyDescent="0.25"/>
    <row r="271" spans="1:9" x14ac:dyDescent="0.25">
      <c r="B271" s="14"/>
      <c r="C271" s="14"/>
      <c r="D271" s="14"/>
      <c r="E271" s="14"/>
      <c r="F271" s="14"/>
      <c r="G271" s="14"/>
    </row>
    <row r="272" spans="1:9" x14ac:dyDescent="0.25">
      <c r="B272" s="14"/>
      <c r="C272" s="14"/>
      <c r="D272" s="14"/>
      <c r="E272" s="14"/>
      <c r="F272" s="14"/>
      <c r="G272" s="14"/>
    </row>
    <row r="273" spans="2:7" x14ac:dyDescent="0.25">
      <c r="B273" s="14"/>
      <c r="C273" s="14"/>
      <c r="D273" s="14"/>
      <c r="E273" s="14"/>
      <c r="F273" s="14"/>
      <c r="G273" s="14"/>
    </row>
    <row r="274" spans="2:7" s="15" customFormat="1" ht="15" x14ac:dyDescent="0.25"/>
    <row r="275" spans="2:7" x14ac:dyDescent="0.25">
      <c r="B275" s="14"/>
      <c r="C275" s="14"/>
      <c r="D275" s="14"/>
      <c r="E275" s="14"/>
      <c r="F275" s="14"/>
      <c r="G275" s="14"/>
    </row>
    <row r="276" spans="2:7" s="15" customFormat="1" ht="15" x14ac:dyDescent="0.25"/>
    <row r="277" spans="2:7" x14ac:dyDescent="0.25">
      <c r="B277" s="14"/>
      <c r="C277" s="14"/>
      <c r="D277" s="14"/>
      <c r="E277" s="14"/>
      <c r="F277" s="14"/>
      <c r="G277" s="14"/>
    </row>
    <row r="278" spans="2:7" x14ac:dyDescent="0.25">
      <c r="B278" s="14"/>
      <c r="C278" s="14"/>
      <c r="D278" s="14"/>
      <c r="E278" s="14"/>
      <c r="F278" s="14"/>
      <c r="G278" s="14"/>
    </row>
    <row r="279" spans="2:7" ht="21.75" customHeight="1" x14ac:dyDescent="0.25">
      <c r="B279" s="14"/>
      <c r="C279" s="14"/>
      <c r="D279" s="14"/>
      <c r="E279" s="14"/>
      <c r="F279" s="14"/>
      <c r="G279" s="14"/>
    </row>
    <row r="280" spans="2:7" x14ac:dyDescent="0.25">
      <c r="B280" s="14"/>
      <c r="C280" s="14"/>
      <c r="D280" s="14"/>
      <c r="E280" s="14"/>
      <c r="F280" s="14"/>
      <c r="G280" s="14"/>
    </row>
    <row r="281" spans="2:7" x14ac:dyDescent="0.25">
      <c r="B281" s="14"/>
      <c r="C281" s="14"/>
      <c r="D281" s="14"/>
      <c r="E281" s="14"/>
      <c r="F281" s="14"/>
      <c r="G281" s="14"/>
    </row>
    <row r="282" spans="2:7" x14ac:dyDescent="0.25">
      <c r="B282" s="14"/>
      <c r="C282" s="14"/>
      <c r="D282" s="14"/>
      <c r="E282" s="14"/>
      <c r="F282" s="14"/>
      <c r="G282" s="14"/>
    </row>
    <row r="283" spans="2:7" x14ac:dyDescent="0.25">
      <c r="B283" s="14"/>
      <c r="C283" s="14"/>
      <c r="D283" s="14"/>
      <c r="E283" s="14"/>
      <c r="F283" s="14"/>
      <c r="G283" s="14"/>
    </row>
    <row r="284" spans="2:7" x14ac:dyDescent="0.25">
      <c r="B284" s="14"/>
      <c r="C284" s="14"/>
      <c r="D284" s="14"/>
      <c r="E284" s="14"/>
      <c r="F284" s="14"/>
      <c r="G284" s="14"/>
    </row>
    <row r="285" spans="2:7" x14ac:dyDescent="0.25">
      <c r="B285" s="14"/>
      <c r="C285" s="14"/>
      <c r="D285" s="14"/>
      <c r="E285" s="14"/>
      <c r="F285" s="14"/>
      <c r="G285" s="14"/>
    </row>
    <row r="286" spans="2:7" x14ac:dyDescent="0.25">
      <c r="B286" s="14"/>
      <c r="C286" s="14"/>
      <c r="D286" s="14"/>
      <c r="E286" s="14"/>
      <c r="F286" s="14"/>
      <c r="G286" s="14"/>
    </row>
    <row r="287" spans="2:7" x14ac:dyDescent="0.25">
      <c r="B287" s="14"/>
      <c r="C287" s="14"/>
      <c r="D287" s="14"/>
      <c r="E287" s="14"/>
      <c r="F287" s="14"/>
      <c r="G287" s="14"/>
    </row>
    <row r="288" spans="2:7" x14ac:dyDescent="0.25">
      <c r="B288" s="14"/>
      <c r="C288" s="14"/>
      <c r="D288" s="14"/>
      <c r="E288" s="14"/>
      <c r="F288" s="14"/>
      <c r="G288" s="14"/>
    </row>
    <row r="289" spans="2:7" x14ac:dyDescent="0.25">
      <c r="B289" s="14"/>
      <c r="C289" s="14"/>
      <c r="D289" s="14"/>
      <c r="E289" s="14"/>
      <c r="F289" s="14"/>
      <c r="G289" s="14"/>
    </row>
    <row r="290" spans="2:7" x14ac:dyDescent="0.25">
      <c r="B290" s="14"/>
      <c r="C290" s="14"/>
      <c r="D290" s="14"/>
      <c r="E290" s="14"/>
      <c r="F290" s="14"/>
      <c r="G290" s="14"/>
    </row>
    <row r="291" spans="2:7" x14ac:dyDescent="0.25">
      <c r="B291" s="14"/>
      <c r="C291" s="14"/>
      <c r="D291" s="14"/>
      <c r="E291" s="14"/>
      <c r="F291" s="14"/>
      <c r="G291" s="14"/>
    </row>
    <row r="292" spans="2:7" x14ac:dyDescent="0.25">
      <c r="B292" s="14"/>
      <c r="C292" s="14"/>
      <c r="D292" s="14"/>
      <c r="E292" s="14"/>
      <c r="F292" s="14"/>
      <c r="G292" s="14"/>
    </row>
    <row r="293" spans="2:7" x14ac:dyDescent="0.25">
      <c r="B293" s="14"/>
      <c r="C293" s="14"/>
      <c r="D293" s="14"/>
      <c r="E293" s="14"/>
      <c r="F293" s="14"/>
      <c r="G293" s="14"/>
    </row>
    <row r="294" spans="2:7" x14ac:dyDescent="0.25">
      <c r="B294" s="14"/>
      <c r="C294" s="14"/>
      <c r="D294" s="14"/>
      <c r="E294" s="14"/>
      <c r="F294" s="14"/>
      <c r="G294" s="14"/>
    </row>
  </sheetData>
  <mergeCells count="7">
    <mergeCell ref="I3:I4"/>
    <mergeCell ref="A1:B2"/>
    <mergeCell ref="D3:D4"/>
    <mergeCell ref="E3:E4"/>
    <mergeCell ref="F3:F4"/>
    <mergeCell ref="H3:H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I. OPĆI DIO</vt:lpstr>
      <vt:lpstr>I. Plan prihoda - 2 RAZINA</vt:lpstr>
      <vt:lpstr>2.razina po izvorima</vt:lpstr>
      <vt:lpstr>Funkcijska klasifikacija</vt:lpstr>
      <vt:lpstr>Rashodi 4 razina TSŠ-SMSI </vt:lpstr>
      <vt:lpstr>TSŠ-SMSI 2.RAZINA</vt:lpstr>
      <vt:lpstr>TSŠ-SMSI -3.RAZINA </vt:lpstr>
      <vt:lpstr>TSŠ-SMSI - 2.razina</vt:lpstr>
      <vt:lpstr>'I. OPĆI DIO'!Print_Area</vt:lpstr>
      <vt:lpstr>'I. Plan prihoda - 2 RAZINA'!Print_Area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Tanja</cp:lastModifiedBy>
  <cp:lastPrinted>2023-11-10T08:21:07Z</cp:lastPrinted>
  <dcterms:created xsi:type="dcterms:W3CDTF">2021-03-29T11:46:08Z</dcterms:created>
  <dcterms:modified xsi:type="dcterms:W3CDTF">2024-09-25T10:24:30Z</dcterms:modified>
</cp:coreProperties>
</file>